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8805" tabRatio="687" activeTab="0"/>
  </bookViews>
  <sheets>
    <sheet name="Overall Results各順位付" sheetId="1" r:id="rId1"/>
    <sheet name="Acceleration Event" sheetId="2" r:id="rId2"/>
    <sheet name="Skidpad Event" sheetId="3" r:id="rId3"/>
    <sheet name="Autocross Event" sheetId="4" r:id="rId4"/>
    <sheet name="Endurance Event" sheetId="5" r:id="rId5"/>
  </sheets>
  <externalReferences>
    <externalReference r:id="rId8"/>
  </externalReferences>
  <definedNames>
    <definedName name="_xlnm.Print_Area" localSheetId="4">'Endurance Event'!$A$1:$L$34</definedName>
  </definedNames>
  <calcPr fullCalcOnLoad="1"/>
</workbook>
</file>

<file path=xl/sharedStrings.xml><?xml version="1.0" encoding="utf-8"?>
<sst xmlns="http://schemas.openxmlformats.org/spreadsheetml/2006/main" count="463" uniqueCount="173">
  <si>
    <t>Place</t>
  </si>
  <si>
    <t>Car No.</t>
  </si>
  <si>
    <t>Team</t>
  </si>
  <si>
    <t>Cost Score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</si>
  <si>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</si>
  <si>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</si>
  <si>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</si>
  <si>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</si>
  <si>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</si>
  <si>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</si>
  <si>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</si>
  <si>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</si>
  <si>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</si>
  <si>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</si>
  <si>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</si>
  <si>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DOC</t>
  </si>
  <si>
    <t>Adj. Time</t>
  </si>
  <si>
    <t>Fuel Used</t>
  </si>
  <si>
    <t>Adj. Fuel</t>
  </si>
  <si>
    <t>Endurance Score</t>
  </si>
  <si>
    <t>Economy Score</t>
  </si>
  <si>
    <t>Total Score</t>
  </si>
  <si>
    <t>Presentation Score</t>
  </si>
  <si>
    <t>Design Score</t>
  </si>
  <si>
    <t>Acceleration Score</t>
  </si>
  <si>
    <t>Skid Pad Score</t>
  </si>
  <si>
    <t>Autocross Score</t>
  </si>
  <si>
    <t>Course Length (m)</t>
  </si>
  <si>
    <t>Minimum Volume (lit.)</t>
  </si>
  <si>
    <t>Minimum Time (seconds)</t>
  </si>
  <si>
    <t>DNF</t>
  </si>
  <si>
    <t>DNF</t>
  </si>
  <si>
    <t>DNA</t>
  </si>
  <si>
    <t>Kanazawa Institute of Technology</t>
  </si>
  <si>
    <t>Osaka University</t>
  </si>
  <si>
    <t>College of Industrial Technology Nihon University</t>
  </si>
  <si>
    <t>Kanagawa Institute of Technology</t>
  </si>
  <si>
    <t>Tmax</t>
  </si>
  <si>
    <t>Tmin</t>
  </si>
  <si>
    <t>University of Texas at Arlington</t>
  </si>
  <si>
    <t>Kokushikan University</t>
  </si>
  <si>
    <t>Musashi Institute of Technology</t>
  </si>
  <si>
    <t>Kanagawa Institute of Technology</t>
  </si>
  <si>
    <t>Utsunomiya University</t>
  </si>
  <si>
    <t>Kanazawa University</t>
  </si>
  <si>
    <t>Shibaura Institute of Technology</t>
  </si>
  <si>
    <t>Nagoya University</t>
  </si>
  <si>
    <t>Sophia University</t>
  </si>
  <si>
    <t>Nihon University College of Science and Technology</t>
  </si>
  <si>
    <t>Nagoya Institute of Technology</t>
  </si>
  <si>
    <t>Yeungnam University</t>
  </si>
  <si>
    <t>Keio University</t>
  </si>
  <si>
    <t>Meisei Univ/Kougakuin Univ</t>
  </si>
  <si>
    <t>Kyoto University</t>
  </si>
  <si>
    <t>The University of Tokyo</t>
  </si>
  <si>
    <t>Kinki University</t>
  </si>
  <si>
    <t>Tokai University</t>
  </si>
  <si>
    <t>Doshisha University</t>
  </si>
  <si>
    <t>Meijo University</t>
  </si>
  <si>
    <t>Shizuoka University</t>
  </si>
  <si>
    <t>Daido Institute of Technology</t>
  </si>
  <si>
    <t>Fukui University of Technology</t>
  </si>
  <si>
    <t>Kobe University</t>
  </si>
  <si>
    <t>Leeds University</t>
  </si>
  <si>
    <t>Car No.</t>
  </si>
  <si>
    <t>Run#1</t>
  </si>
  <si>
    <t>Run#2</t>
  </si>
  <si>
    <t>Run#3</t>
  </si>
  <si>
    <t>Run#4</t>
  </si>
  <si>
    <t>Place</t>
  </si>
  <si>
    <t>No.</t>
  </si>
  <si>
    <t>Team</t>
  </si>
  <si>
    <t>Time</t>
  </si>
  <si>
    <t>#of   Cones</t>
  </si>
  <si>
    <t>Adj.</t>
  </si>
  <si>
    <t>Best Time</t>
  </si>
  <si>
    <t>Score</t>
  </si>
  <si>
    <t>DNF</t>
  </si>
  <si>
    <t>Kokushikan University</t>
  </si>
  <si>
    <t>Kanazawa University</t>
  </si>
  <si>
    <t>University of Texas at Arlington</t>
  </si>
  <si>
    <t>Utsunomiya University</t>
  </si>
  <si>
    <t>Nagoya University</t>
  </si>
  <si>
    <t>Sophia University</t>
  </si>
  <si>
    <t>Yeungnam University</t>
  </si>
  <si>
    <t>Musashi Institute of Technology</t>
  </si>
  <si>
    <t>Shibaura Institute of Technology</t>
  </si>
  <si>
    <t>Kyoto University</t>
  </si>
  <si>
    <t>The University of Tokyo</t>
  </si>
  <si>
    <t>Nagoya Institute of Technology</t>
  </si>
  <si>
    <t>Nihon University College of Science and Technology</t>
  </si>
  <si>
    <t>Keio University</t>
  </si>
  <si>
    <t>Kinki University</t>
  </si>
  <si>
    <t>Meisei Univ/Kougakuin Univ</t>
  </si>
  <si>
    <t>Leeds University</t>
  </si>
  <si>
    <t>Tokai University</t>
  </si>
  <si>
    <t>Doshisha University</t>
  </si>
  <si>
    <t>Meijo University</t>
  </si>
  <si>
    <t>Shizuoka University</t>
  </si>
  <si>
    <t>Daido Institute of Technology</t>
  </si>
  <si>
    <t>Fukui University of Technology</t>
  </si>
  <si>
    <t>Kobe University</t>
  </si>
  <si>
    <t>名古屋大学</t>
  </si>
  <si>
    <t>Musashi Insutite of Technology</t>
  </si>
  <si>
    <t>Shibaura Insutite of Technology</t>
  </si>
  <si>
    <t>Kanazawa Insutite of Technology</t>
  </si>
  <si>
    <t>Yeungnum University</t>
  </si>
  <si>
    <t>Nagoya Insutite of Technology</t>
  </si>
  <si>
    <t xml:space="preserve">Doshisha University </t>
  </si>
  <si>
    <t>Daido Insutite of Technology</t>
  </si>
  <si>
    <t>College of Science and Technology Nihon University</t>
  </si>
  <si>
    <t>Fukui Insutite of Technology</t>
  </si>
  <si>
    <t>Kanagawa Insutite of Technology</t>
  </si>
  <si>
    <t>University of Leeds</t>
  </si>
  <si>
    <t>Maximum Volume (lit.)</t>
  </si>
  <si>
    <t>Penalties</t>
  </si>
  <si>
    <t>sec</t>
  </si>
  <si>
    <t>sec</t>
  </si>
  <si>
    <t>コスト順位</t>
  </si>
  <si>
    <t>プレゼン順位</t>
  </si>
  <si>
    <t>デザイン順位</t>
  </si>
  <si>
    <t>アクセラ順位</t>
  </si>
  <si>
    <t>スキッドパッド順位</t>
  </si>
  <si>
    <t>オートクロス順位</t>
  </si>
  <si>
    <t>総合順位</t>
  </si>
  <si>
    <t>大学名</t>
  </si>
  <si>
    <t>武蔵工業大学</t>
  </si>
  <si>
    <t>国士舘大学</t>
  </si>
  <si>
    <t>近畿大学</t>
  </si>
  <si>
    <t>東京大学</t>
  </si>
  <si>
    <t xml:space="preserve">University of Texas at Arlington       </t>
  </si>
  <si>
    <r>
      <t>芝浦工業大学</t>
    </r>
    <r>
      <rPr>
        <sz val="9"/>
        <rFont val="Times New Roman"/>
        <family val="1"/>
      </rPr>
      <t xml:space="preserve">    </t>
    </r>
  </si>
  <si>
    <t>金沢大学</t>
  </si>
  <si>
    <t>金沢工業大学</t>
  </si>
  <si>
    <t>Yeungnam University</t>
  </si>
  <si>
    <t>東海大学</t>
  </si>
  <si>
    <t>名古屋工業大学</t>
  </si>
  <si>
    <t>慶應義塾大学</t>
  </si>
  <si>
    <t>上智大学</t>
  </si>
  <si>
    <t>京都大学</t>
  </si>
  <si>
    <t>大阪大学</t>
  </si>
  <si>
    <t>同志社大学</t>
  </si>
  <si>
    <t>日本大学生産工学部</t>
  </si>
  <si>
    <t>名城大学</t>
  </si>
  <si>
    <t>静岡大学</t>
  </si>
  <si>
    <t>大同工業大学</t>
  </si>
  <si>
    <t>日本大学理工学部</t>
  </si>
  <si>
    <t>福井工業大学</t>
  </si>
  <si>
    <t>宇都宮大学</t>
  </si>
  <si>
    <t>神戸大学</t>
  </si>
  <si>
    <t>神奈川工科大学</t>
  </si>
  <si>
    <t>明星大学・工学院大学</t>
  </si>
  <si>
    <t>Leeds University</t>
  </si>
  <si>
    <t>静的順位</t>
  </si>
  <si>
    <t>静的</t>
  </si>
  <si>
    <t>ルーキー賞</t>
  </si>
  <si>
    <t>CAE特別賞</t>
  </si>
  <si>
    <t>ユニークデザイン賞</t>
  </si>
  <si>
    <t>安全設計特別賞</t>
  </si>
  <si>
    <t>FISITA賞</t>
  </si>
  <si>
    <t>自技会賞</t>
  </si>
  <si>
    <t>経産大臣賞</t>
  </si>
  <si>
    <t>Endurance score</t>
  </si>
  <si>
    <t>エンデュランス順位</t>
  </si>
  <si>
    <t>Economy score</t>
  </si>
  <si>
    <t>燃費順位</t>
  </si>
  <si>
    <t>デザインファイナル順位</t>
  </si>
  <si>
    <t>自工会会長賞</t>
  </si>
  <si>
    <t>2004 Student Formula SAE Competition of Japan - Acceleration Event</t>
  </si>
  <si>
    <t>2004 Student Formula SAE Competition of Japan  - Skid Pad Event</t>
  </si>
  <si>
    <t>2004 Student Formula SAE Competition of Japan  - Autocross Event</t>
  </si>
  <si>
    <t>2004 Student Formula SAE Competition of Japan  - Endurance &amp; Fuel Economy Event</t>
  </si>
  <si>
    <t>2004 Student Formula SAE Competition of Japan  - Overall Results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</si>
</sst>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</numFmts>
  <fonts count="5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ＭＳ Ｐ明朝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 style="thin"/>
      <bottom style="thin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dotted"/>
      <top style="hair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88" fontId="2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/>
    </xf>
    <xf numFmtId="193" fontId="2" fillId="0" borderId="11" xfId="0" applyNumberFormat="1" applyFont="1" applyFill="1" applyBorder="1" applyAlignment="1">
      <alignment horizontal="center"/>
    </xf>
    <xf numFmtId="193" fontId="2" fillId="0" borderId="22" xfId="0" applyNumberFormat="1" applyFont="1" applyFill="1" applyBorder="1" applyAlignment="1">
      <alignment horizontal="center"/>
    </xf>
    <xf numFmtId="193" fontId="2" fillId="0" borderId="16" xfId="0" applyNumberFormat="1" applyFont="1" applyFill="1" applyBorder="1" applyAlignment="1">
      <alignment horizontal="center"/>
    </xf>
    <xf numFmtId="193" fontId="2" fillId="0" borderId="23" xfId="0" applyNumberFormat="1" applyFont="1" applyFill="1" applyBorder="1" applyAlignment="1">
      <alignment horizontal="center"/>
    </xf>
    <xf numFmtId="193" fontId="2" fillId="0" borderId="24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/>
    </xf>
    <xf numFmtId="194" fontId="2" fillId="0" borderId="0" xfId="0" applyNumberFormat="1" applyFont="1" applyAlignment="1">
      <alignment/>
    </xf>
    <xf numFmtId="195" fontId="2" fillId="0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196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88" fontId="2" fillId="0" borderId="24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center"/>
    </xf>
    <xf numFmtId="193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195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193" fontId="11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3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/>
    </xf>
    <xf numFmtId="192" fontId="11" fillId="0" borderId="14" xfId="0" applyNumberFormat="1" applyFont="1" applyBorder="1" applyAlignment="1">
      <alignment horizontal="center" vertical="center"/>
    </xf>
    <xf numFmtId="186" fontId="1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186" fontId="11" fillId="0" borderId="11" xfId="0" applyNumberFormat="1" applyFont="1" applyBorder="1" applyAlignment="1">
      <alignment horizontal="center" vertical="center"/>
    </xf>
    <xf numFmtId="192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/>
    </xf>
    <xf numFmtId="186" fontId="11" fillId="0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/>
    </xf>
    <xf numFmtId="192" fontId="11" fillId="0" borderId="15" xfId="0" applyNumberFormat="1" applyFont="1" applyBorder="1" applyAlignment="1">
      <alignment horizontal="center" vertical="center"/>
    </xf>
    <xf numFmtId="186" fontId="11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9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left" vertical="top"/>
    </xf>
    <xf numFmtId="194" fontId="11" fillId="0" borderId="33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92" fontId="11" fillId="0" borderId="34" xfId="0" applyNumberFormat="1" applyFont="1" applyFill="1" applyBorder="1" applyAlignment="1">
      <alignment horizontal="center"/>
    </xf>
    <xf numFmtId="192" fontId="11" fillId="0" borderId="21" xfId="0" applyNumberFormat="1" applyFont="1" applyFill="1" applyBorder="1" applyAlignment="1">
      <alignment horizontal="center"/>
    </xf>
    <xf numFmtId="192" fontId="11" fillId="0" borderId="29" xfId="0" applyNumberFormat="1" applyFont="1" applyFill="1" applyBorder="1" applyAlignment="1">
      <alignment horizontal="center"/>
    </xf>
    <xf numFmtId="192" fontId="11" fillId="0" borderId="33" xfId="0" applyNumberFormat="1" applyFont="1" applyFill="1" applyBorder="1" applyAlignment="1">
      <alignment horizontal="center"/>
    </xf>
    <xf numFmtId="188" fontId="11" fillId="0" borderId="14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left" vertical="top"/>
    </xf>
    <xf numFmtId="194" fontId="11" fillId="0" borderId="35" xfId="0" applyNumberFormat="1" applyFont="1" applyBorder="1" applyAlignment="1">
      <alignment horizontal="center"/>
    </xf>
    <xf numFmtId="186" fontId="11" fillId="0" borderId="11" xfId="0" applyNumberFormat="1" applyFont="1" applyFill="1" applyBorder="1" applyAlignment="1" applyProtection="1">
      <alignment horizontal="center"/>
      <protection locked="0"/>
    </xf>
    <xf numFmtId="192" fontId="11" fillId="0" borderId="36" xfId="0" applyNumberFormat="1" applyFont="1" applyFill="1" applyBorder="1" applyAlignment="1">
      <alignment horizontal="center"/>
    </xf>
    <xf numFmtId="192" fontId="11" fillId="0" borderId="16" xfId="0" applyNumberFormat="1" applyFont="1" applyFill="1" applyBorder="1" applyAlignment="1" applyProtection="1">
      <alignment horizontal="center"/>
      <protection locked="0"/>
    </xf>
    <xf numFmtId="192" fontId="11" fillId="0" borderId="23" xfId="0" applyNumberFormat="1" applyFont="1" applyFill="1" applyBorder="1" applyAlignment="1">
      <alignment horizontal="center"/>
    </xf>
    <xf numFmtId="192" fontId="11" fillId="0" borderId="35" xfId="0" applyNumberFormat="1" applyFont="1" applyFill="1" applyBorder="1" applyAlignment="1" applyProtection="1">
      <alignment horizontal="center"/>
      <protection locked="0"/>
    </xf>
    <xf numFmtId="192" fontId="11" fillId="0" borderId="16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92" fontId="11" fillId="0" borderId="35" xfId="0" applyNumberFormat="1" applyFont="1" applyFill="1" applyBorder="1" applyAlignment="1">
      <alignment horizontal="center"/>
    </xf>
    <xf numFmtId="194" fontId="11" fillId="0" borderId="3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92" fontId="11" fillId="0" borderId="16" xfId="0" applyNumberFormat="1" applyFont="1" applyBorder="1" applyAlignment="1">
      <alignment horizontal="center"/>
    </xf>
    <xf numFmtId="192" fontId="11" fillId="0" borderId="35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left" vertical="top"/>
    </xf>
    <xf numFmtId="194" fontId="11" fillId="0" borderId="37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92" fontId="11" fillId="0" borderId="38" xfId="0" applyNumberFormat="1" applyFont="1" applyFill="1" applyBorder="1" applyAlignment="1">
      <alignment horizontal="center"/>
    </xf>
    <xf numFmtId="192" fontId="11" fillId="0" borderId="17" xfId="0" applyNumberFormat="1" applyFont="1" applyFill="1" applyBorder="1" applyAlignment="1">
      <alignment horizontal="center"/>
    </xf>
    <xf numFmtId="192" fontId="11" fillId="0" borderId="26" xfId="0" applyNumberFormat="1" applyFont="1" applyFill="1" applyBorder="1" applyAlignment="1">
      <alignment horizontal="center"/>
    </xf>
    <xf numFmtId="192" fontId="11" fillId="0" borderId="37" xfId="0" applyNumberFormat="1" applyFont="1" applyFill="1" applyBorder="1" applyAlignment="1">
      <alignment horizontal="center"/>
    </xf>
    <xf numFmtId="188" fontId="11" fillId="0" borderId="15" xfId="0" applyNumberFormat="1" applyFont="1" applyFill="1" applyBorder="1" applyAlignment="1">
      <alignment horizontal="center"/>
    </xf>
    <xf numFmtId="189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left" vertical="center"/>
    </xf>
    <xf numFmtId="192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center"/>
    </xf>
    <xf numFmtId="188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/>
    </xf>
    <xf numFmtId="192" fontId="13" fillId="0" borderId="15" xfId="0" applyNumberFormat="1" applyFont="1" applyFill="1" applyBorder="1" applyAlignment="1">
      <alignment horizontal="center" vertical="center"/>
    </xf>
    <xf numFmtId="192" fontId="13" fillId="0" borderId="15" xfId="0" applyNumberFormat="1" applyFont="1" applyFill="1" applyBorder="1" applyAlignment="1">
      <alignment horizontal="center"/>
    </xf>
    <xf numFmtId="188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2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left" vertical="center"/>
    </xf>
    <xf numFmtId="192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/>
    </xf>
    <xf numFmtId="192" fontId="13" fillId="0" borderId="14" xfId="0" applyNumberFormat="1" applyFont="1" applyFill="1" applyBorder="1" applyAlignment="1">
      <alignment horizontal="center"/>
    </xf>
    <xf numFmtId="184" fontId="13" fillId="0" borderId="14" xfId="0" applyNumberFormat="1" applyFont="1" applyFill="1" applyBorder="1" applyAlignment="1">
      <alignment horizontal="center"/>
    </xf>
    <xf numFmtId="188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/>
    </xf>
    <xf numFmtId="186" fontId="15" fillId="0" borderId="40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86" fontId="11" fillId="0" borderId="42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vertical="top"/>
    </xf>
    <xf numFmtId="186" fontId="11" fillId="0" borderId="43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vertical="top"/>
    </xf>
    <xf numFmtId="186" fontId="11" fillId="0" borderId="44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86" fontId="11" fillId="0" borderId="42" xfId="0" applyNumberFormat="1" applyFont="1" applyFill="1" applyBorder="1" applyAlignment="1">
      <alignment/>
    </xf>
    <xf numFmtId="186" fontId="11" fillId="0" borderId="43" xfId="0" applyNumberFormat="1" applyFont="1" applyFill="1" applyBorder="1" applyAlignment="1">
      <alignment/>
    </xf>
    <xf numFmtId="186" fontId="11" fillId="0" borderId="44" xfId="0" applyNumberFormat="1" applyFont="1" applyFill="1" applyBorder="1" applyAlignment="1">
      <alignment/>
    </xf>
    <xf numFmtId="0" fontId="15" fillId="34" borderId="45" xfId="0" applyFont="1" applyFill="1" applyBorder="1" applyAlignment="1">
      <alignment horizontal="center" vertical="center" wrapText="1"/>
    </xf>
    <xf numFmtId="2" fontId="11" fillId="34" borderId="46" xfId="0" applyNumberFormat="1" applyFont="1" applyFill="1" applyBorder="1" applyAlignment="1">
      <alignment horizontal="center"/>
    </xf>
    <xf numFmtId="2" fontId="11" fillId="34" borderId="47" xfId="0" applyNumberFormat="1" applyFont="1" applyFill="1" applyBorder="1" applyAlignment="1">
      <alignment horizontal="center"/>
    </xf>
    <xf numFmtId="2" fontId="11" fillId="34" borderId="48" xfId="0" applyNumberFormat="1" applyFont="1" applyFill="1" applyBorder="1" applyAlignment="1">
      <alignment horizontal="center"/>
    </xf>
    <xf numFmtId="189" fontId="11" fillId="34" borderId="46" xfId="0" applyNumberFormat="1" applyFont="1" applyFill="1" applyBorder="1" applyAlignment="1">
      <alignment horizontal="center"/>
    </xf>
    <xf numFmtId="189" fontId="11" fillId="34" borderId="47" xfId="0" applyNumberFormat="1" applyFont="1" applyFill="1" applyBorder="1" applyAlignment="1">
      <alignment horizontal="center"/>
    </xf>
    <xf numFmtId="189" fontId="11" fillId="34" borderId="48" xfId="0" applyNumberFormat="1" applyFont="1" applyFill="1" applyBorder="1" applyAlignment="1">
      <alignment horizontal="center"/>
    </xf>
    <xf numFmtId="2" fontId="15" fillId="34" borderId="45" xfId="0" applyNumberFormat="1" applyFont="1" applyFill="1" applyBorder="1" applyAlignment="1">
      <alignment horizontal="center" vertical="center" wrapText="1"/>
    </xf>
    <xf numFmtId="2" fontId="15" fillId="0" borderId="45" xfId="0" applyNumberFormat="1" applyFont="1" applyFill="1" applyBorder="1" applyAlignment="1">
      <alignment horizontal="center" vertical="center" wrapText="1"/>
    </xf>
    <xf numFmtId="189" fontId="11" fillId="0" borderId="46" xfId="0" applyNumberFormat="1" applyFont="1" applyFill="1" applyBorder="1" applyAlignment="1">
      <alignment horizontal="center"/>
    </xf>
    <xf numFmtId="189" fontId="11" fillId="0" borderId="47" xfId="0" applyNumberFormat="1" applyFont="1" applyFill="1" applyBorder="1" applyAlignment="1">
      <alignment horizontal="center"/>
    </xf>
    <xf numFmtId="189" fontId="11" fillId="0" borderId="48" xfId="0" applyNumberFormat="1" applyFont="1" applyFill="1" applyBorder="1" applyAlignment="1">
      <alignment horizontal="center"/>
    </xf>
    <xf numFmtId="0" fontId="15" fillId="34" borderId="49" xfId="0" applyFont="1" applyFill="1" applyBorder="1" applyAlignment="1">
      <alignment horizontal="center" vertical="center" wrapText="1"/>
    </xf>
    <xf numFmtId="189" fontId="11" fillId="34" borderId="50" xfId="0" applyNumberFormat="1" applyFont="1" applyFill="1" applyBorder="1" applyAlignment="1">
      <alignment horizontal="center"/>
    </xf>
    <xf numFmtId="189" fontId="11" fillId="34" borderId="51" xfId="0" applyNumberFormat="1" applyFont="1" applyFill="1" applyBorder="1" applyAlignment="1">
      <alignment horizontal="center"/>
    </xf>
    <xf numFmtId="189" fontId="11" fillId="34" borderId="52" xfId="0" applyNumberFormat="1" applyFont="1" applyFill="1" applyBorder="1" applyAlignment="1">
      <alignment horizontal="center"/>
    </xf>
    <xf numFmtId="186" fontId="11" fillId="0" borderId="53" xfId="0" applyNumberFormat="1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86" fontId="11" fillId="0" borderId="0" xfId="0" applyNumberFormat="1" applyFont="1" applyFill="1" applyBorder="1" applyAlignment="1">
      <alignment horizontal="center"/>
    </xf>
    <xf numFmtId="186" fontId="11" fillId="0" borderId="58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186" fontId="15" fillId="0" borderId="2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12" fillId="0" borderId="5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ther3\JSAE&#19968;&#33324;\Documents%20and%20Settings\ishihara\Local%20Settings\Temporary%20Internet%20Files\Content.IE5\GDYJ4L2J\Skid&#38598;&#3533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id集計"/>
      <sheetName val="＃１"/>
      <sheetName val="＃２"/>
      <sheetName val="＃３"/>
      <sheetName val="＃４"/>
      <sheetName val="＃５"/>
      <sheetName val="＃６"/>
      <sheetName val="＃７"/>
      <sheetName val="＃９"/>
      <sheetName val="＃１１"/>
      <sheetName val="＃１２"/>
      <sheetName val="＃１３"/>
      <sheetName val="＃１４"/>
      <sheetName val="＃１５"/>
      <sheetName val="＃１６"/>
      <sheetName val="＃１７"/>
      <sheetName val="＃１９"/>
      <sheetName val="＃２０"/>
      <sheetName val="＃２１"/>
      <sheetName val="＃２３"/>
      <sheetName val="＃２４"/>
      <sheetName val="＃２６"/>
      <sheetName val="＃２７"/>
      <sheetName val="＃２８"/>
      <sheetName val="＃３０"/>
      <sheetName val="＃３１"/>
      <sheetName val="＃３２"/>
      <sheetName val="＃３３"/>
      <sheetName val="＃３４"/>
      <sheetName val="Skid集計 (2)"/>
    </sheetNames>
    <sheetDataSet>
      <sheetData sheetId="1">
        <row r="4">
          <cell r="F4">
            <v>5.925</v>
          </cell>
        </row>
        <row r="6">
          <cell r="F6">
            <v>5.645</v>
          </cell>
        </row>
        <row r="9">
          <cell r="F9">
            <v>5.374</v>
          </cell>
        </row>
        <row r="11">
          <cell r="F11">
            <v>5.266</v>
          </cell>
        </row>
        <row r="14">
          <cell r="F14">
            <v>5.576</v>
          </cell>
        </row>
        <row r="16">
          <cell r="F16">
            <v>5.336</v>
          </cell>
        </row>
      </sheetData>
      <sheetData sheetId="2">
        <row r="9">
          <cell r="F9">
            <v>5.139</v>
          </cell>
        </row>
        <row r="11">
          <cell r="F11">
            <v>5.262</v>
          </cell>
        </row>
        <row r="14">
          <cell r="F14">
            <v>5.223</v>
          </cell>
        </row>
        <row r="16">
          <cell r="F16">
            <v>5.24</v>
          </cell>
        </row>
        <row r="19">
          <cell r="F19">
            <v>5.156</v>
          </cell>
        </row>
        <row r="21">
          <cell r="F21">
            <v>5.088</v>
          </cell>
        </row>
      </sheetData>
      <sheetData sheetId="3">
        <row r="4">
          <cell r="F4">
            <v>6.164</v>
          </cell>
        </row>
        <row r="6">
          <cell r="F6">
            <v>7.084</v>
          </cell>
        </row>
        <row r="9">
          <cell r="F9">
            <v>6.307</v>
          </cell>
        </row>
        <row r="11">
          <cell r="F11">
            <v>6.084</v>
          </cell>
        </row>
        <row r="14">
          <cell r="F14">
            <v>7.569</v>
          </cell>
        </row>
        <row r="16">
          <cell r="F16">
            <v>6.845</v>
          </cell>
        </row>
        <row r="19">
          <cell r="F19">
            <v>6.64</v>
          </cell>
        </row>
        <row r="21">
          <cell r="F21">
            <v>6.01</v>
          </cell>
        </row>
      </sheetData>
      <sheetData sheetId="4">
        <row r="4">
          <cell r="F4">
            <v>7.462</v>
          </cell>
        </row>
        <row r="6">
          <cell r="F6">
            <v>8.9</v>
          </cell>
        </row>
        <row r="9">
          <cell r="F9">
            <v>8.545</v>
          </cell>
        </row>
        <row r="11">
          <cell r="F11">
            <v>6.782</v>
          </cell>
        </row>
      </sheetData>
      <sheetData sheetId="5">
        <row r="4">
          <cell r="F4">
            <v>5.389</v>
          </cell>
        </row>
        <row r="6">
          <cell r="F6">
            <v>5.212</v>
          </cell>
        </row>
        <row r="9">
          <cell r="F9">
            <v>5.421</v>
          </cell>
        </row>
        <row r="11">
          <cell r="F11">
            <v>5.381</v>
          </cell>
        </row>
        <row r="14">
          <cell r="F14">
            <v>5.474</v>
          </cell>
        </row>
        <row r="16">
          <cell r="F16">
            <v>5.467</v>
          </cell>
        </row>
        <row r="19">
          <cell r="F19">
            <v>5.365</v>
          </cell>
        </row>
        <row r="21">
          <cell r="F21">
            <v>5.363</v>
          </cell>
        </row>
      </sheetData>
      <sheetData sheetId="6">
        <row r="4">
          <cell r="F4">
            <v>5.36</v>
          </cell>
        </row>
        <row r="6">
          <cell r="F6">
            <v>5.257</v>
          </cell>
        </row>
        <row r="9">
          <cell r="F9">
            <v>5.129</v>
          </cell>
        </row>
        <row r="11">
          <cell r="F11">
            <v>5.053</v>
          </cell>
        </row>
        <row r="19">
          <cell r="F19">
            <v>5.45</v>
          </cell>
        </row>
        <row r="21">
          <cell r="F21">
            <v>5.393</v>
          </cell>
        </row>
      </sheetData>
      <sheetData sheetId="7">
        <row r="4">
          <cell r="F4">
            <v>5.399</v>
          </cell>
        </row>
        <row r="6">
          <cell r="F6">
            <v>5.331</v>
          </cell>
        </row>
        <row r="9">
          <cell r="F9">
            <v>5.323</v>
          </cell>
        </row>
        <row r="11">
          <cell r="F11">
            <v>5.153</v>
          </cell>
        </row>
        <row r="14">
          <cell r="F14">
            <v>5.373</v>
          </cell>
        </row>
        <row r="16">
          <cell r="F16">
            <v>5.265</v>
          </cell>
        </row>
        <row r="19">
          <cell r="F19">
            <v>5.243</v>
          </cell>
        </row>
        <row r="21">
          <cell r="F21">
            <v>5.168</v>
          </cell>
        </row>
      </sheetData>
      <sheetData sheetId="8">
        <row r="4">
          <cell r="F4">
            <v>5.824</v>
          </cell>
        </row>
        <row r="6">
          <cell r="F6">
            <v>5.559</v>
          </cell>
        </row>
        <row r="9">
          <cell r="F9">
            <v>5.751</v>
          </cell>
        </row>
        <row r="11">
          <cell r="F11">
            <v>5.448</v>
          </cell>
        </row>
        <row r="19">
          <cell r="F19">
            <v>5.512</v>
          </cell>
        </row>
        <row r="21">
          <cell r="F21">
            <v>5.345</v>
          </cell>
        </row>
      </sheetData>
      <sheetData sheetId="9">
        <row r="4">
          <cell r="F4">
            <v>6.537</v>
          </cell>
        </row>
        <row r="6">
          <cell r="F6">
            <v>6.149</v>
          </cell>
        </row>
        <row r="9">
          <cell r="F9">
            <v>5.718</v>
          </cell>
        </row>
        <row r="11">
          <cell r="F11">
            <v>5.838</v>
          </cell>
        </row>
      </sheetData>
      <sheetData sheetId="11">
        <row r="4">
          <cell r="F4">
            <v>5.882</v>
          </cell>
        </row>
        <row r="6">
          <cell r="F6">
            <v>6.822</v>
          </cell>
        </row>
        <row r="9">
          <cell r="F9">
            <v>5.57</v>
          </cell>
        </row>
        <row r="11">
          <cell r="F11">
            <v>5.533</v>
          </cell>
        </row>
        <row r="14">
          <cell r="F14">
            <v>5.25</v>
          </cell>
        </row>
        <row r="16">
          <cell r="F16">
            <v>5.361</v>
          </cell>
        </row>
        <row r="19">
          <cell r="F19">
            <v>5.142</v>
          </cell>
        </row>
        <row r="21">
          <cell r="F21">
            <v>5.33</v>
          </cell>
        </row>
      </sheetData>
      <sheetData sheetId="12">
        <row r="4">
          <cell r="F4">
            <v>6.088</v>
          </cell>
        </row>
        <row r="6">
          <cell r="F6">
            <v>6.139</v>
          </cell>
        </row>
        <row r="9">
          <cell r="F9">
            <v>5.973</v>
          </cell>
        </row>
        <row r="11">
          <cell r="F11">
            <v>5.861</v>
          </cell>
        </row>
        <row r="19">
          <cell r="F19">
            <v>5.969</v>
          </cell>
        </row>
        <row r="21">
          <cell r="F21">
            <v>5.695</v>
          </cell>
        </row>
      </sheetData>
      <sheetData sheetId="13">
        <row r="4">
          <cell r="F4">
            <v>5.763</v>
          </cell>
        </row>
        <row r="6">
          <cell r="F6">
            <v>5.933</v>
          </cell>
        </row>
        <row r="9">
          <cell r="F9">
            <v>5.487</v>
          </cell>
        </row>
        <row r="11">
          <cell r="F11">
            <v>5.806</v>
          </cell>
        </row>
        <row r="14">
          <cell r="F14">
            <v>5.751</v>
          </cell>
        </row>
        <row r="16">
          <cell r="F16">
            <v>6.481</v>
          </cell>
        </row>
        <row r="19">
          <cell r="F19">
            <v>5.605</v>
          </cell>
        </row>
        <row r="21">
          <cell r="F21">
            <v>5.752</v>
          </cell>
        </row>
      </sheetData>
      <sheetData sheetId="14">
        <row r="4">
          <cell r="F4">
            <v>8.177</v>
          </cell>
        </row>
        <row r="6">
          <cell r="F6">
            <v>7.3</v>
          </cell>
        </row>
        <row r="9">
          <cell r="F9">
            <v>7.874</v>
          </cell>
        </row>
        <row r="11">
          <cell r="F11">
            <v>7.521</v>
          </cell>
        </row>
        <row r="19">
          <cell r="F19">
            <v>8.14</v>
          </cell>
        </row>
        <row r="21">
          <cell r="F21">
            <v>7.136</v>
          </cell>
        </row>
      </sheetData>
      <sheetData sheetId="15">
        <row r="4">
          <cell r="F4">
            <v>6.998</v>
          </cell>
        </row>
        <row r="6">
          <cell r="F6">
            <v>6.07</v>
          </cell>
        </row>
      </sheetData>
      <sheetData sheetId="18">
        <row r="9">
          <cell r="F9">
            <v>6.74</v>
          </cell>
        </row>
        <row r="11">
          <cell r="F11">
            <v>6.393</v>
          </cell>
        </row>
      </sheetData>
      <sheetData sheetId="21">
        <row r="4">
          <cell r="F4">
            <v>5.612</v>
          </cell>
        </row>
        <row r="6">
          <cell r="F6">
            <v>5.546</v>
          </cell>
        </row>
        <row r="9">
          <cell r="F9">
            <v>5.531</v>
          </cell>
        </row>
        <row r="11">
          <cell r="F11">
            <v>5.344</v>
          </cell>
        </row>
        <row r="14">
          <cell r="F14">
            <v>5.898</v>
          </cell>
        </row>
        <row r="16">
          <cell r="F16">
            <v>5.628</v>
          </cell>
        </row>
        <row r="19">
          <cell r="F19">
            <v>5.664</v>
          </cell>
        </row>
        <row r="21">
          <cell r="F21">
            <v>5.536</v>
          </cell>
        </row>
      </sheetData>
      <sheetData sheetId="23">
        <row r="4">
          <cell r="F4">
            <v>5.196</v>
          </cell>
        </row>
        <row r="6">
          <cell r="F6">
            <v>5.385</v>
          </cell>
        </row>
        <row r="9">
          <cell r="F9">
            <v>5.148</v>
          </cell>
        </row>
        <row r="11">
          <cell r="F11">
            <v>5.261</v>
          </cell>
        </row>
        <row r="14">
          <cell r="F14">
            <v>5.713</v>
          </cell>
        </row>
        <row r="16">
          <cell r="F16">
            <v>5.352</v>
          </cell>
        </row>
        <row r="19">
          <cell r="F19">
            <v>5.254</v>
          </cell>
        </row>
        <row r="21">
          <cell r="F21">
            <v>5.799</v>
          </cell>
        </row>
      </sheetData>
      <sheetData sheetId="25">
        <row r="4">
          <cell r="F4">
            <v>5.659</v>
          </cell>
        </row>
        <row r="6">
          <cell r="F6">
            <v>5.605</v>
          </cell>
        </row>
        <row r="9">
          <cell r="F9">
            <v>5.356</v>
          </cell>
        </row>
        <row r="11">
          <cell r="F11">
            <v>6.298</v>
          </cell>
        </row>
        <row r="14">
          <cell r="F14">
            <v>5.525</v>
          </cell>
        </row>
        <row r="16">
          <cell r="F16">
            <v>5.54</v>
          </cell>
        </row>
        <row r="19">
          <cell r="F19">
            <v>5.376</v>
          </cell>
        </row>
        <row r="21">
          <cell r="F21">
            <v>5.405</v>
          </cell>
        </row>
      </sheetData>
      <sheetData sheetId="26">
        <row r="4">
          <cell r="F4">
            <v>6.181</v>
          </cell>
        </row>
        <row r="6">
          <cell r="F6">
            <v>5.974</v>
          </cell>
        </row>
        <row r="9">
          <cell r="F9">
            <v>6.025</v>
          </cell>
        </row>
        <row r="11">
          <cell r="F11">
            <v>6.163</v>
          </cell>
        </row>
        <row r="14">
          <cell r="F14">
            <v>6.844</v>
          </cell>
        </row>
        <row r="16">
          <cell r="F16">
            <v>6.456</v>
          </cell>
        </row>
        <row r="19">
          <cell r="F19">
            <v>6.578</v>
          </cell>
        </row>
        <row r="21">
          <cell r="F21">
            <v>5.697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2.75"/>
  <cols>
    <col min="1" max="1" width="7.00390625" style="207" customWidth="1"/>
    <col min="2" max="2" width="24.7109375" style="202" customWidth="1"/>
    <col min="3" max="3" width="10.7109375" style="203" customWidth="1"/>
    <col min="4" max="4" width="9.140625" style="204" customWidth="1"/>
    <col min="5" max="5" width="10.7109375" style="205" customWidth="1"/>
    <col min="6" max="6" width="10.7109375" style="206" customWidth="1"/>
    <col min="7" max="7" width="10.7109375" style="205" customWidth="1"/>
    <col min="8" max="8" width="10.7109375" style="206" customWidth="1"/>
    <col min="9" max="9" width="12.8515625" style="203" customWidth="1"/>
    <col min="10" max="10" width="12.8515625" style="206" customWidth="1"/>
    <col min="11" max="11" width="10.7109375" style="203" customWidth="1"/>
    <col min="12" max="13" width="10.7109375" style="206" customWidth="1"/>
    <col min="14" max="14" width="12.7109375" style="203" customWidth="1"/>
    <col min="15" max="15" width="12.7109375" style="206" customWidth="1"/>
    <col min="16" max="16" width="10.7109375" style="203" customWidth="1"/>
    <col min="17" max="17" width="10.7109375" style="206" customWidth="1"/>
    <col min="18" max="18" width="10.7109375" style="203" customWidth="1"/>
    <col min="19" max="19" width="10.7109375" style="206" customWidth="1"/>
    <col min="20" max="20" width="10.7109375" style="203" customWidth="1"/>
    <col min="21" max="21" width="10.7109375" style="206" customWidth="1"/>
    <col min="22" max="22" width="10.7109375" style="203" customWidth="1"/>
    <col min="23" max="23" width="10.7109375" style="206" customWidth="1"/>
    <col min="24" max="16384" width="9.140625" style="207" customWidth="1"/>
  </cols>
  <sheetData>
    <row r="1" ht="18.75">
      <c r="A1" s="201" t="s">
        <v>172</v>
      </c>
    </row>
    <row r="4" spans="1:31" s="213" customFormat="1" ht="24.75" customHeight="1">
      <c r="A4" s="208" t="s">
        <v>1</v>
      </c>
      <c r="B4" s="209" t="s">
        <v>125</v>
      </c>
      <c r="C4" s="236" t="s">
        <v>21</v>
      </c>
      <c r="D4" s="210" t="s">
        <v>124</v>
      </c>
      <c r="E4" s="232" t="s">
        <v>154</v>
      </c>
      <c r="F4" s="210" t="s">
        <v>153</v>
      </c>
      <c r="G4" s="231" t="s">
        <v>3</v>
      </c>
      <c r="H4" s="210" t="s">
        <v>118</v>
      </c>
      <c r="I4" s="224" t="s">
        <v>22</v>
      </c>
      <c r="J4" s="210" t="s">
        <v>119</v>
      </c>
      <c r="K4" s="224" t="s">
        <v>23</v>
      </c>
      <c r="L4" s="210" t="s">
        <v>120</v>
      </c>
      <c r="M4" s="250" t="s">
        <v>166</v>
      </c>
      <c r="N4" s="224" t="s">
        <v>24</v>
      </c>
      <c r="O4" s="210" t="s">
        <v>121</v>
      </c>
      <c r="P4" s="224" t="s">
        <v>25</v>
      </c>
      <c r="Q4" s="210" t="s">
        <v>122</v>
      </c>
      <c r="R4" s="224" t="s">
        <v>26</v>
      </c>
      <c r="S4" s="210" t="s">
        <v>123</v>
      </c>
      <c r="T4" s="224" t="s">
        <v>162</v>
      </c>
      <c r="U4" s="210" t="s">
        <v>163</v>
      </c>
      <c r="V4" s="224" t="s">
        <v>164</v>
      </c>
      <c r="W4" s="210" t="s">
        <v>165</v>
      </c>
      <c r="X4" s="211" t="s">
        <v>167</v>
      </c>
      <c r="Y4" s="211" t="s">
        <v>155</v>
      </c>
      <c r="Z4" s="211" t="s">
        <v>156</v>
      </c>
      <c r="AA4" s="211" t="s">
        <v>157</v>
      </c>
      <c r="AB4" s="211" t="s">
        <v>158</v>
      </c>
      <c r="AC4" s="211" t="s">
        <v>159</v>
      </c>
      <c r="AD4" s="211" t="s">
        <v>160</v>
      </c>
      <c r="AE4" s="212" t="s">
        <v>161</v>
      </c>
    </row>
    <row r="5" spans="1:31" s="123" customFormat="1" ht="18" customHeight="1">
      <c r="A5" s="197">
        <v>5</v>
      </c>
      <c r="B5" s="251" t="s">
        <v>130</v>
      </c>
      <c r="C5" s="237">
        <f aca="true" t="shared" si="0" ref="C5:C32">G5+I5+K5+N5+P5+R5+T5+V5</f>
        <v>832.5286083410929</v>
      </c>
      <c r="D5" s="221">
        <v>1</v>
      </c>
      <c r="E5" s="233">
        <f aca="true" t="shared" si="1" ref="E5:E32">G5+I5+K5</f>
        <v>235.2</v>
      </c>
      <c r="F5" s="214">
        <v>2</v>
      </c>
      <c r="G5" s="228">
        <v>60.4</v>
      </c>
      <c r="H5" s="214">
        <v>12</v>
      </c>
      <c r="I5" s="228">
        <v>54.8</v>
      </c>
      <c r="J5" s="214">
        <v>10</v>
      </c>
      <c r="K5" s="228">
        <v>120</v>
      </c>
      <c r="L5" s="214">
        <v>1</v>
      </c>
      <c r="M5" s="247">
        <v>1</v>
      </c>
      <c r="N5" s="225">
        <v>61.99932380474406</v>
      </c>
      <c r="O5" s="214">
        <v>4</v>
      </c>
      <c r="P5" s="225">
        <v>34.773696131223495</v>
      </c>
      <c r="Q5" s="214">
        <v>8</v>
      </c>
      <c r="R5" s="225">
        <v>150</v>
      </c>
      <c r="S5" s="214">
        <v>1</v>
      </c>
      <c r="T5" s="225">
        <v>350</v>
      </c>
      <c r="U5" s="214">
        <v>1</v>
      </c>
      <c r="V5" s="225">
        <v>0.5555884051252892</v>
      </c>
      <c r="W5" s="214">
        <v>16</v>
      </c>
      <c r="X5" s="241">
        <v>3</v>
      </c>
      <c r="Y5" s="241"/>
      <c r="Z5" s="241"/>
      <c r="AA5" s="241">
        <v>2</v>
      </c>
      <c r="AB5" s="241">
        <v>1</v>
      </c>
      <c r="AC5" s="241">
        <v>1</v>
      </c>
      <c r="AD5" s="241"/>
      <c r="AE5" s="242">
        <v>1</v>
      </c>
    </row>
    <row r="6" spans="1:31" s="123" customFormat="1" ht="18" customHeight="1">
      <c r="A6" s="199">
        <v>31</v>
      </c>
      <c r="B6" s="215" t="s">
        <v>150</v>
      </c>
      <c r="C6" s="238">
        <f t="shared" si="0"/>
        <v>680.126131164528</v>
      </c>
      <c r="D6" s="222">
        <v>2</v>
      </c>
      <c r="E6" s="234">
        <f t="shared" si="1"/>
        <v>257.8</v>
      </c>
      <c r="F6" s="216">
        <v>1</v>
      </c>
      <c r="G6" s="229">
        <v>81.3</v>
      </c>
      <c r="H6" s="216">
        <v>3</v>
      </c>
      <c r="I6" s="229">
        <v>68.5</v>
      </c>
      <c r="J6" s="216">
        <v>3</v>
      </c>
      <c r="K6" s="229">
        <v>108</v>
      </c>
      <c r="L6" s="216">
        <v>3</v>
      </c>
      <c r="M6" s="248">
        <v>3</v>
      </c>
      <c r="N6" s="226">
        <v>75</v>
      </c>
      <c r="O6" s="216">
        <v>1</v>
      </c>
      <c r="P6" s="226">
        <v>35.30426636410054</v>
      </c>
      <c r="Q6" s="216">
        <v>7</v>
      </c>
      <c r="R6" s="226">
        <v>97.52617148554346</v>
      </c>
      <c r="S6" s="216">
        <v>5</v>
      </c>
      <c r="T6" s="226">
        <v>202.3977152196388</v>
      </c>
      <c r="U6" s="216">
        <v>5</v>
      </c>
      <c r="V6" s="226">
        <v>12.09797809524523</v>
      </c>
      <c r="W6" s="216">
        <v>7</v>
      </c>
      <c r="X6" s="243"/>
      <c r="Y6" s="243"/>
      <c r="Z6" s="243"/>
      <c r="AA6" s="243"/>
      <c r="AB6" s="243"/>
      <c r="AC6" s="243"/>
      <c r="AD6" s="243"/>
      <c r="AE6" s="244"/>
    </row>
    <row r="7" spans="1:31" s="123" customFormat="1" ht="18" customHeight="1">
      <c r="A7" s="199">
        <v>2</v>
      </c>
      <c r="B7" s="215" t="s">
        <v>127</v>
      </c>
      <c r="C7" s="238">
        <f t="shared" si="0"/>
        <v>677.6610341356197</v>
      </c>
      <c r="D7" s="222">
        <v>3</v>
      </c>
      <c r="E7" s="234">
        <f t="shared" si="1"/>
        <v>218.2</v>
      </c>
      <c r="F7" s="216">
        <v>5</v>
      </c>
      <c r="G7" s="229">
        <v>74.8</v>
      </c>
      <c r="H7" s="216">
        <v>6</v>
      </c>
      <c r="I7" s="229">
        <v>50.4</v>
      </c>
      <c r="J7" s="216">
        <v>13</v>
      </c>
      <c r="K7" s="229">
        <v>93</v>
      </c>
      <c r="L7" s="216">
        <v>4</v>
      </c>
      <c r="M7" s="248">
        <v>2</v>
      </c>
      <c r="N7" s="226">
        <v>70.41649269751301</v>
      </c>
      <c r="O7" s="216">
        <v>2</v>
      </c>
      <c r="P7" s="226">
        <v>50</v>
      </c>
      <c r="Q7" s="216">
        <v>1</v>
      </c>
      <c r="R7" s="226">
        <v>99.06230687301948</v>
      </c>
      <c r="S7" s="216">
        <v>3</v>
      </c>
      <c r="T7" s="226">
        <v>237.6257069544249</v>
      </c>
      <c r="U7" s="216">
        <v>3</v>
      </c>
      <c r="V7" s="226">
        <v>2.3565276106624204</v>
      </c>
      <c r="W7" s="216">
        <v>14</v>
      </c>
      <c r="X7" s="243"/>
      <c r="Y7" s="243"/>
      <c r="Z7" s="243">
        <v>3</v>
      </c>
      <c r="AA7" s="243"/>
      <c r="AB7" s="243"/>
      <c r="AC7" s="243"/>
      <c r="AD7" s="243"/>
      <c r="AE7" s="244"/>
    </row>
    <row r="8" spans="1:31" s="123" customFormat="1" ht="18" customHeight="1">
      <c r="A8" s="199">
        <v>6</v>
      </c>
      <c r="B8" s="215" t="s">
        <v>131</v>
      </c>
      <c r="C8" s="238">
        <f t="shared" si="0"/>
        <v>622.926320249506</v>
      </c>
      <c r="D8" s="222">
        <v>4</v>
      </c>
      <c r="E8" s="234">
        <f t="shared" si="1"/>
        <v>217.3</v>
      </c>
      <c r="F8" s="216">
        <v>6</v>
      </c>
      <c r="G8" s="229">
        <v>78.4</v>
      </c>
      <c r="H8" s="216">
        <v>4</v>
      </c>
      <c r="I8" s="229">
        <v>52.9</v>
      </c>
      <c r="J8" s="216">
        <v>12</v>
      </c>
      <c r="K8" s="229">
        <v>86</v>
      </c>
      <c r="L8" s="216">
        <v>7</v>
      </c>
      <c r="M8" s="248"/>
      <c r="N8" s="226">
        <v>26.076194759198213</v>
      </c>
      <c r="O8" s="216">
        <v>11</v>
      </c>
      <c r="P8" s="226">
        <v>39.55666056877167</v>
      </c>
      <c r="Q8" s="216">
        <v>5</v>
      </c>
      <c r="R8" s="226">
        <v>85.63947646407141</v>
      </c>
      <c r="S8" s="216">
        <v>8</v>
      </c>
      <c r="T8" s="226">
        <v>237.4067182111857</v>
      </c>
      <c r="U8" s="216">
        <v>2</v>
      </c>
      <c r="V8" s="226">
        <v>16.94727024627899</v>
      </c>
      <c r="W8" s="216">
        <v>4</v>
      </c>
      <c r="X8" s="243"/>
      <c r="Y8" s="243"/>
      <c r="Z8" s="243">
        <v>2</v>
      </c>
      <c r="AA8" s="243"/>
      <c r="AB8" s="243"/>
      <c r="AC8" s="243"/>
      <c r="AD8" s="243"/>
      <c r="AE8" s="244"/>
    </row>
    <row r="9" spans="1:31" s="123" customFormat="1" ht="18" customHeight="1">
      <c r="A9" s="199">
        <v>28</v>
      </c>
      <c r="B9" s="215" t="s">
        <v>148</v>
      </c>
      <c r="C9" s="238">
        <f t="shared" si="0"/>
        <v>622.5562279231</v>
      </c>
      <c r="D9" s="222">
        <v>5</v>
      </c>
      <c r="E9" s="234">
        <f t="shared" si="1"/>
        <v>203.4</v>
      </c>
      <c r="F9" s="216">
        <v>11</v>
      </c>
      <c r="G9" s="229">
        <v>62.6</v>
      </c>
      <c r="H9" s="216">
        <v>11</v>
      </c>
      <c r="I9" s="229">
        <v>58.8</v>
      </c>
      <c r="J9" s="216">
        <v>8</v>
      </c>
      <c r="K9" s="229">
        <v>82</v>
      </c>
      <c r="L9" s="216">
        <v>10</v>
      </c>
      <c r="M9" s="248"/>
      <c r="N9" s="226">
        <v>57.75698065959182</v>
      </c>
      <c r="O9" s="216">
        <v>6</v>
      </c>
      <c r="P9" s="226">
        <v>45.24174025457286</v>
      </c>
      <c r="Q9" s="216">
        <v>2</v>
      </c>
      <c r="R9" s="226">
        <v>97.49153898625255</v>
      </c>
      <c r="S9" s="216">
        <v>6</v>
      </c>
      <c r="T9" s="226">
        <v>205.54790626082368</v>
      </c>
      <c r="U9" s="216">
        <v>4</v>
      </c>
      <c r="V9" s="226">
        <v>13.11806176185918</v>
      </c>
      <c r="W9" s="216">
        <v>6</v>
      </c>
      <c r="X9" s="243">
        <v>4</v>
      </c>
      <c r="Y9" s="243"/>
      <c r="Z9" s="243"/>
      <c r="AA9" s="243"/>
      <c r="AB9" s="243"/>
      <c r="AC9" s="243"/>
      <c r="AD9" s="243"/>
      <c r="AE9" s="244"/>
    </row>
    <row r="10" spans="1:31" s="123" customFormat="1" ht="18" customHeight="1">
      <c r="A10" s="199">
        <v>9</v>
      </c>
      <c r="B10" s="215" t="s">
        <v>133</v>
      </c>
      <c r="C10" s="238">
        <f t="shared" si="0"/>
        <v>612.3561912408858</v>
      </c>
      <c r="D10" s="222">
        <v>6</v>
      </c>
      <c r="E10" s="234">
        <f t="shared" si="1"/>
        <v>185.8</v>
      </c>
      <c r="F10" s="216">
        <v>16</v>
      </c>
      <c r="G10" s="229">
        <v>64.4</v>
      </c>
      <c r="H10" s="216">
        <v>9</v>
      </c>
      <c r="I10" s="229">
        <v>48.4</v>
      </c>
      <c r="J10" s="216">
        <v>18</v>
      </c>
      <c r="K10" s="229">
        <v>73</v>
      </c>
      <c r="L10" s="216">
        <v>16</v>
      </c>
      <c r="M10" s="248"/>
      <c r="N10" s="226">
        <v>60.513941058961294</v>
      </c>
      <c r="O10" s="216">
        <v>5</v>
      </c>
      <c r="P10" s="226">
        <v>33.39866895276144</v>
      </c>
      <c r="Q10" s="216">
        <v>9</v>
      </c>
      <c r="R10" s="226">
        <v>126.6364644970416</v>
      </c>
      <c r="S10" s="216">
        <v>2</v>
      </c>
      <c r="T10" s="226">
        <v>201.28130123212955</v>
      </c>
      <c r="U10" s="216">
        <v>7</v>
      </c>
      <c r="V10" s="226">
        <v>4.725815499991891</v>
      </c>
      <c r="W10" s="216">
        <v>13</v>
      </c>
      <c r="X10" s="243"/>
      <c r="Y10" s="243"/>
      <c r="Z10" s="243"/>
      <c r="AA10" s="243"/>
      <c r="AB10" s="243"/>
      <c r="AC10" s="243"/>
      <c r="AD10" s="243"/>
      <c r="AE10" s="244"/>
    </row>
    <row r="11" spans="1:31" s="123" customFormat="1" ht="18" customHeight="1">
      <c r="A11" s="199">
        <v>15</v>
      </c>
      <c r="B11" s="215" t="s">
        <v>138</v>
      </c>
      <c r="C11" s="238">
        <f t="shared" si="0"/>
        <v>575.2030596178671</v>
      </c>
      <c r="D11" s="222">
        <v>7</v>
      </c>
      <c r="E11" s="234">
        <f t="shared" si="1"/>
        <v>222</v>
      </c>
      <c r="F11" s="216">
        <v>3</v>
      </c>
      <c r="G11" s="229">
        <v>50</v>
      </c>
      <c r="H11" s="216">
        <v>16</v>
      </c>
      <c r="I11" s="229">
        <v>58</v>
      </c>
      <c r="J11" s="216">
        <v>9</v>
      </c>
      <c r="K11" s="229">
        <v>114</v>
      </c>
      <c r="L11" s="216">
        <v>2</v>
      </c>
      <c r="M11" s="248">
        <v>4</v>
      </c>
      <c r="N11" s="226">
        <v>47.965911850802975</v>
      </c>
      <c r="O11" s="216">
        <v>8</v>
      </c>
      <c r="P11" s="226">
        <v>23.19961002460797</v>
      </c>
      <c r="Q11" s="216">
        <v>11</v>
      </c>
      <c r="R11" s="226">
        <v>71.0227344271379</v>
      </c>
      <c r="S11" s="216">
        <v>10</v>
      </c>
      <c r="T11" s="226">
        <v>210.1519882304357</v>
      </c>
      <c r="U11" s="216">
        <v>6</v>
      </c>
      <c r="V11" s="226">
        <v>0.8628150848825261</v>
      </c>
      <c r="W11" s="216">
        <v>15</v>
      </c>
      <c r="X11" s="243"/>
      <c r="Y11" s="243"/>
      <c r="Z11" s="243">
        <v>1</v>
      </c>
      <c r="AA11" s="243"/>
      <c r="AB11" s="243"/>
      <c r="AC11" s="243"/>
      <c r="AD11" s="243"/>
      <c r="AE11" s="244"/>
    </row>
    <row r="12" spans="1:31" s="123" customFormat="1" ht="18" customHeight="1">
      <c r="A12" s="199">
        <v>7</v>
      </c>
      <c r="B12" s="215" t="s">
        <v>132</v>
      </c>
      <c r="C12" s="238">
        <f t="shared" si="0"/>
        <v>524.1440841033847</v>
      </c>
      <c r="D12" s="222">
        <v>8</v>
      </c>
      <c r="E12" s="234">
        <f t="shared" si="1"/>
        <v>213.8</v>
      </c>
      <c r="F12" s="216">
        <v>7</v>
      </c>
      <c r="G12" s="229">
        <v>63.3</v>
      </c>
      <c r="H12" s="216">
        <v>10</v>
      </c>
      <c r="I12" s="229">
        <v>64.5</v>
      </c>
      <c r="J12" s="216">
        <v>5</v>
      </c>
      <c r="K12" s="229">
        <v>86</v>
      </c>
      <c r="L12" s="216">
        <v>6</v>
      </c>
      <c r="M12" s="248"/>
      <c r="N12" s="226">
        <v>66.5092156826249</v>
      </c>
      <c r="O12" s="216">
        <v>3</v>
      </c>
      <c r="P12" s="226">
        <v>45.18544833947387</v>
      </c>
      <c r="Q12" s="216">
        <v>3</v>
      </c>
      <c r="R12" s="226">
        <v>92.38864446932038</v>
      </c>
      <c r="S12" s="216">
        <v>7</v>
      </c>
      <c r="T12" s="226">
        <v>98.28440376496636</v>
      </c>
      <c r="U12" s="216">
        <v>12</v>
      </c>
      <c r="V12" s="226">
        <v>7.97637184699924</v>
      </c>
      <c r="W12" s="216">
        <v>12</v>
      </c>
      <c r="X12" s="243"/>
      <c r="Y12" s="243"/>
      <c r="Z12" s="243"/>
      <c r="AA12" s="243"/>
      <c r="AB12" s="243"/>
      <c r="AC12" s="243"/>
      <c r="AD12" s="243"/>
      <c r="AE12" s="244"/>
    </row>
    <row r="13" spans="1:31" s="123" customFormat="1" ht="18" customHeight="1">
      <c r="A13" s="199">
        <v>1</v>
      </c>
      <c r="B13" s="215" t="s">
        <v>126</v>
      </c>
      <c r="C13" s="238">
        <f>G13+I13+K13+N13+P13+R13+T13+V13</f>
        <v>520.6103931249806</v>
      </c>
      <c r="D13" s="222">
        <v>9</v>
      </c>
      <c r="E13" s="234">
        <f t="shared" si="1"/>
        <v>188.5</v>
      </c>
      <c r="F13" s="216">
        <v>14</v>
      </c>
      <c r="G13" s="229">
        <v>53.3</v>
      </c>
      <c r="H13" s="216">
        <v>14</v>
      </c>
      <c r="I13" s="229">
        <v>53.2</v>
      </c>
      <c r="J13" s="216">
        <v>11</v>
      </c>
      <c r="K13" s="229">
        <v>82</v>
      </c>
      <c r="L13" s="216">
        <v>11</v>
      </c>
      <c r="M13" s="248"/>
      <c r="N13" s="226">
        <v>33.584000487921074</v>
      </c>
      <c r="O13" s="216">
        <v>10</v>
      </c>
      <c r="P13" s="226">
        <v>38.94841195042263</v>
      </c>
      <c r="Q13" s="216">
        <v>6</v>
      </c>
      <c r="R13" s="226">
        <v>97.68206272142776</v>
      </c>
      <c r="S13" s="216">
        <v>4</v>
      </c>
      <c r="T13" s="226">
        <v>111.89591796520926</v>
      </c>
      <c r="U13" s="216">
        <v>8</v>
      </c>
      <c r="V13" s="226">
        <v>50</v>
      </c>
      <c r="W13" s="216">
        <v>1</v>
      </c>
      <c r="X13" s="243">
        <v>2</v>
      </c>
      <c r="Y13" s="243"/>
      <c r="Z13" s="243"/>
      <c r="AA13" s="243">
        <v>1</v>
      </c>
      <c r="AB13" s="243"/>
      <c r="AC13" s="243"/>
      <c r="AD13" s="243"/>
      <c r="AE13" s="244"/>
    </row>
    <row r="14" spans="1:31" s="123" customFormat="1" ht="18" customHeight="1">
      <c r="A14" s="199">
        <v>26</v>
      </c>
      <c r="B14" s="215" t="s">
        <v>146</v>
      </c>
      <c r="C14" s="238">
        <f t="shared" si="0"/>
        <v>435.6788305086933</v>
      </c>
      <c r="D14" s="222">
        <v>10</v>
      </c>
      <c r="E14" s="234">
        <f t="shared" si="1"/>
        <v>186.2</v>
      </c>
      <c r="F14" s="216">
        <v>15</v>
      </c>
      <c r="G14" s="229">
        <v>50.8</v>
      </c>
      <c r="H14" s="216">
        <v>15</v>
      </c>
      <c r="I14" s="229">
        <v>50.4</v>
      </c>
      <c r="J14" s="216">
        <v>15</v>
      </c>
      <c r="K14" s="229">
        <v>85</v>
      </c>
      <c r="L14" s="216">
        <v>8</v>
      </c>
      <c r="M14" s="248"/>
      <c r="N14" s="226">
        <v>3.5</v>
      </c>
      <c r="O14" s="216">
        <v>13</v>
      </c>
      <c r="P14" s="226">
        <v>32.953184853068464</v>
      </c>
      <c r="Q14" s="216">
        <v>10</v>
      </c>
      <c r="R14" s="226">
        <v>59.056037358238925</v>
      </c>
      <c r="S14" s="216">
        <v>11</v>
      </c>
      <c r="T14" s="226">
        <v>123.8349396340538</v>
      </c>
      <c r="U14" s="216">
        <v>9</v>
      </c>
      <c r="V14" s="226">
        <v>30.13466866333211</v>
      </c>
      <c r="W14" s="216">
        <v>3</v>
      </c>
      <c r="X14" s="243"/>
      <c r="Y14" s="243"/>
      <c r="Z14" s="243"/>
      <c r="AA14" s="243"/>
      <c r="AB14" s="243"/>
      <c r="AC14" s="243"/>
      <c r="AD14" s="243"/>
      <c r="AE14" s="244"/>
    </row>
    <row r="15" spans="1:31" s="123" customFormat="1" ht="18" customHeight="1">
      <c r="A15" s="199">
        <v>13</v>
      </c>
      <c r="B15" s="215" t="s">
        <v>136</v>
      </c>
      <c r="C15" s="238">
        <f t="shared" si="0"/>
        <v>433.795314895371</v>
      </c>
      <c r="D15" s="222">
        <v>11</v>
      </c>
      <c r="E15" s="234">
        <f t="shared" si="1"/>
        <v>203.6</v>
      </c>
      <c r="F15" s="216">
        <v>10</v>
      </c>
      <c r="G15" s="229">
        <v>84.2</v>
      </c>
      <c r="H15" s="216">
        <v>2</v>
      </c>
      <c r="I15" s="229">
        <v>44.4</v>
      </c>
      <c r="J15" s="216">
        <v>19</v>
      </c>
      <c r="K15" s="229">
        <v>75</v>
      </c>
      <c r="L15" s="216">
        <v>13</v>
      </c>
      <c r="M15" s="248"/>
      <c r="N15" s="226">
        <v>3.5</v>
      </c>
      <c r="O15" s="216">
        <v>13</v>
      </c>
      <c r="P15" s="226">
        <v>43.48400779888532</v>
      </c>
      <c r="Q15" s="216">
        <v>4</v>
      </c>
      <c r="R15" s="226">
        <v>52.32641265030808</v>
      </c>
      <c r="S15" s="216">
        <v>12</v>
      </c>
      <c r="T15" s="226">
        <v>99.89551485945448</v>
      </c>
      <c r="U15" s="216">
        <v>10</v>
      </c>
      <c r="V15" s="226">
        <v>30.989379586723143</v>
      </c>
      <c r="W15" s="216">
        <v>2</v>
      </c>
      <c r="X15" s="243">
        <v>1</v>
      </c>
      <c r="Y15" s="243"/>
      <c r="Z15" s="243"/>
      <c r="AA15" s="243"/>
      <c r="AB15" s="243"/>
      <c r="AC15" s="243"/>
      <c r="AD15" s="243"/>
      <c r="AE15" s="244"/>
    </row>
    <row r="16" spans="1:31" s="123" customFormat="1" ht="18" customHeight="1">
      <c r="A16" s="199">
        <v>32</v>
      </c>
      <c r="B16" s="215" t="s">
        <v>102</v>
      </c>
      <c r="C16" s="238">
        <f t="shared" si="0"/>
        <v>409.387994009717</v>
      </c>
      <c r="D16" s="222">
        <v>12</v>
      </c>
      <c r="E16" s="234">
        <f t="shared" si="1"/>
        <v>150.5</v>
      </c>
      <c r="F16" s="216">
        <v>18</v>
      </c>
      <c r="G16" s="229">
        <v>31.8</v>
      </c>
      <c r="H16" s="216">
        <v>22</v>
      </c>
      <c r="I16" s="229">
        <v>48.7</v>
      </c>
      <c r="J16" s="216">
        <v>16</v>
      </c>
      <c r="K16" s="229">
        <v>70</v>
      </c>
      <c r="L16" s="216">
        <v>17</v>
      </c>
      <c r="M16" s="248"/>
      <c r="N16" s="226">
        <v>50.903964809730475</v>
      </c>
      <c r="O16" s="216">
        <v>7</v>
      </c>
      <c r="P16" s="226">
        <v>4.078602491886719</v>
      </c>
      <c r="Q16" s="216">
        <v>13</v>
      </c>
      <c r="R16" s="226">
        <v>83.4095052250495</v>
      </c>
      <c r="S16" s="216">
        <v>9</v>
      </c>
      <c r="T16" s="226">
        <v>107.09218311572212</v>
      </c>
      <c r="U16" s="216">
        <v>11</v>
      </c>
      <c r="V16" s="226">
        <v>13.403738367328181</v>
      </c>
      <c r="W16" s="216">
        <v>5</v>
      </c>
      <c r="X16" s="243">
        <v>6</v>
      </c>
      <c r="Y16" s="243">
        <v>1</v>
      </c>
      <c r="Z16" s="243"/>
      <c r="AA16" s="243"/>
      <c r="AB16" s="243"/>
      <c r="AC16" s="243"/>
      <c r="AD16" s="243"/>
      <c r="AE16" s="244"/>
    </row>
    <row r="17" spans="1:31" s="123" customFormat="1" ht="18" customHeight="1">
      <c r="A17" s="199">
        <v>11</v>
      </c>
      <c r="B17" s="217" t="s">
        <v>134</v>
      </c>
      <c r="C17" s="238">
        <f t="shared" si="0"/>
        <v>322.339309727843</v>
      </c>
      <c r="D17" s="222">
        <v>13</v>
      </c>
      <c r="E17" s="234">
        <f t="shared" si="1"/>
        <v>213.2</v>
      </c>
      <c r="F17" s="216">
        <v>8</v>
      </c>
      <c r="G17" s="229">
        <v>76.8</v>
      </c>
      <c r="H17" s="216">
        <v>5</v>
      </c>
      <c r="I17" s="229">
        <v>48.4</v>
      </c>
      <c r="J17" s="216">
        <v>17</v>
      </c>
      <c r="K17" s="229">
        <v>88</v>
      </c>
      <c r="L17" s="216">
        <v>5</v>
      </c>
      <c r="M17" s="248">
        <v>5</v>
      </c>
      <c r="N17" s="226">
        <v>45.82260518529381</v>
      </c>
      <c r="O17" s="216">
        <v>9</v>
      </c>
      <c r="P17" s="226">
        <v>17.597812121035787</v>
      </c>
      <c r="Q17" s="216">
        <v>12</v>
      </c>
      <c r="R17" s="226">
        <v>45.71889242151335</v>
      </c>
      <c r="S17" s="216">
        <v>13</v>
      </c>
      <c r="T17" s="226">
        <v>0</v>
      </c>
      <c r="U17" s="216"/>
      <c r="V17" s="226">
        <v>0</v>
      </c>
      <c r="W17" s="216"/>
      <c r="X17" s="243"/>
      <c r="Y17" s="243"/>
      <c r="Z17" s="243"/>
      <c r="AA17" s="243">
        <v>3</v>
      </c>
      <c r="AB17" s="243"/>
      <c r="AC17" s="243"/>
      <c r="AD17" s="243"/>
      <c r="AE17" s="244"/>
    </row>
    <row r="18" spans="1:31" s="123" customFormat="1" ht="18" customHeight="1">
      <c r="A18" s="199">
        <v>14</v>
      </c>
      <c r="B18" s="215" t="s">
        <v>137</v>
      </c>
      <c r="C18" s="238">
        <f t="shared" si="0"/>
        <v>318.30908227923504</v>
      </c>
      <c r="D18" s="222">
        <v>14</v>
      </c>
      <c r="E18" s="234">
        <f t="shared" si="1"/>
        <v>208.9</v>
      </c>
      <c r="F18" s="216">
        <v>9</v>
      </c>
      <c r="G18" s="229">
        <v>67.7</v>
      </c>
      <c r="H18" s="216">
        <v>7</v>
      </c>
      <c r="I18" s="229">
        <v>67.2</v>
      </c>
      <c r="J18" s="216">
        <v>4</v>
      </c>
      <c r="K18" s="229">
        <v>74</v>
      </c>
      <c r="L18" s="216">
        <v>14</v>
      </c>
      <c r="M18" s="248"/>
      <c r="N18" s="226">
        <v>3.5</v>
      </c>
      <c r="O18" s="216">
        <v>13</v>
      </c>
      <c r="P18" s="226">
        <v>2.5</v>
      </c>
      <c r="Q18" s="216">
        <v>14</v>
      </c>
      <c r="R18" s="226">
        <v>12.440577540595923</v>
      </c>
      <c r="S18" s="216">
        <v>14</v>
      </c>
      <c r="T18" s="226">
        <v>82.94290825705292</v>
      </c>
      <c r="U18" s="216">
        <v>13</v>
      </c>
      <c r="V18" s="226">
        <v>8.025596481586202</v>
      </c>
      <c r="W18" s="216">
        <v>11</v>
      </c>
      <c r="X18" s="243"/>
      <c r="Y18" s="243"/>
      <c r="Z18" s="243"/>
      <c r="AA18" s="243"/>
      <c r="AB18" s="243"/>
      <c r="AC18" s="243"/>
      <c r="AD18" s="243"/>
      <c r="AE18" s="244"/>
    </row>
    <row r="19" spans="1:31" s="123" customFormat="1" ht="18" customHeight="1">
      <c r="A19" s="199">
        <v>21</v>
      </c>
      <c r="B19" s="215" t="s">
        <v>143</v>
      </c>
      <c r="C19" s="238">
        <f t="shared" si="0"/>
        <v>221</v>
      </c>
      <c r="D19" s="222">
        <v>15</v>
      </c>
      <c r="E19" s="234">
        <f t="shared" si="1"/>
        <v>218.5</v>
      </c>
      <c r="F19" s="216">
        <v>4</v>
      </c>
      <c r="G19" s="229">
        <v>85</v>
      </c>
      <c r="H19" s="216">
        <v>1</v>
      </c>
      <c r="I19" s="229">
        <v>60.5</v>
      </c>
      <c r="J19" s="216">
        <v>7</v>
      </c>
      <c r="K19" s="229">
        <v>73</v>
      </c>
      <c r="L19" s="216">
        <v>15</v>
      </c>
      <c r="M19" s="248"/>
      <c r="N19" s="226">
        <v>0</v>
      </c>
      <c r="O19" s="216"/>
      <c r="P19" s="226">
        <v>2.5</v>
      </c>
      <c r="Q19" s="216">
        <v>14</v>
      </c>
      <c r="R19" s="226">
        <v>0</v>
      </c>
      <c r="S19" s="216"/>
      <c r="T19" s="226">
        <v>0</v>
      </c>
      <c r="U19" s="216"/>
      <c r="V19" s="226">
        <v>0</v>
      </c>
      <c r="W19" s="216"/>
      <c r="X19" s="243"/>
      <c r="Y19" s="243"/>
      <c r="Z19" s="243"/>
      <c r="AA19" s="243"/>
      <c r="AB19" s="243"/>
      <c r="AC19" s="243"/>
      <c r="AD19" s="243"/>
      <c r="AE19" s="244"/>
    </row>
    <row r="20" spans="1:31" s="123" customFormat="1" ht="18" customHeight="1">
      <c r="A20" s="199">
        <v>3</v>
      </c>
      <c r="B20" s="215" t="s">
        <v>128</v>
      </c>
      <c r="C20" s="238">
        <f t="shared" si="0"/>
        <v>206.2</v>
      </c>
      <c r="D20" s="222">
        <v>16</v>
      </c>
      <c r="E20" s="234">
        <f t="shared" si="1"/>
        <v>200.2</v>
      </c>
      <c r="F20" s="216">
        <v>12</v>
      </c>
      <c r="G20" s="229">
        <v>54.3</v>
      </c>
      <c r="H20" s="216">
        <v>13</v>
      </c>
      <c r="I20" s="229">
        <v>63.9</v>
      </c>
      <c r="J20" s="216">
        <v>6</v>
      </c>
      <c r="K20" s="229">
        <v>82</v>
      </c>
      <c r="L20" s="216">
        <v>9</v>
      </c>
      <c r="M20" s="248"/>
      <c r="N20" s="226">
        <v>3.5</v>
      </c>
      <c r="O20" s="216">
        <v>13</v>
      </c>
      <c r="P20" s="226">
        <v>2.5</v>
      </c>
      <c r="Q20" s="216">
        <v>14</v>
      </c>
      <c r="R20" s="226">
        <v>0</v>
      </c>
      <c r="S20" s="216"/>
      <c r="T20" s="226">
        <v>0</v>
      </c>
      <c r="U20" s="216"/>
      <c r="V20" s="226">
        <v>0</v>
      </c>
      <c r="W20" s="216"/>
      <c r="X20" s="243"/>
      <c r="Y20" s="243"/>
      <c r="Z20" s="243"/>
      <c r="AA20" s="243"/>
      <c r="AB20" s="243"/>
      <c r="AC20" s="243"/>
      <c r="AD20" s="243">
        <v>1</v>
      </c>
      <c r="AE20" s="244"/>
    </row>
    <row r="21" spans="1:31" s="123" customFormat="1" ht="18" customHeight="1">
      <c r="A21" s="199">
        <v>4</v>
      </c>
      <c r="B21" s="215" t="s">
        <v>129</v>
      </c>
      <c r="C21" s="238">
        <f t="shared" si="0"/>
        <v>205.2</v>
      </c>
      <c r="D21" s="222">
        <v>17</v>
      </c>
      <c r="E21" s="234">
        <f t="shared" si="1"/>
        <v>191.7</v>
      </c>
      <c r="F21" s="216">
        <v>13</v>
      </c>
      <c r="G21" s="229">
        <v>44.3</v>
      </c>
      <c r="H21" s="216">
        <v>19</v>
      </c>
      <c r="I21" s="229">
        <v>71.4</v>
      </c>
      <c r="J21" s="216">
        <v>2</v>
      </c>
      <c r="K21" s="229">
        <v>76</v>
      </c>
      <c r="L21" s="216">
        <v>12</v>
      </c>
      <c r="M21" s="248"/>
      <c r="N21" s="226">
        <v>3.5</v>
      </c>
      <c r="O21" s="216">
        <v>13</v>
      </c>
      <c r="P21" s="226">
        <v>2.5</v>
      </c>
      <c r="Q21" s="216">
        <v>14</v>
      </c>
      <c r="R21" s="226">
        <v>7.5</v>
      </c>
      <c r="S21" s="216">
        <v>15</v>
      </c>
      <c r="T21" s="226">
        <v>0</v>
      </c>
      <c r="U21" s="216"/>
      <c r="V21" s="226">
        <v>0</v>
      </c>
      <c r="W21" s="216"/>
      <c r="X21" s="243"/>
      <c r="Y21" s="243"/>
      <c r="Z21" s="243"/>
      <c r="AA21" s="243"/>
      <c r="AB21" s="243"/>
      <c r="AC21" s="243"/>
      <c r="AD21" s="243"/>
      <c r="AE21" s="244"/>
    </row>
    <row r="22" spans="1:31" s="123" customFormat="1" ht="18" customHeight="1">
      <c r="A22" s="199">
        <v>23</v>
      </c>
      <c r="B22" s="215" t="s">
        <v>144</v>
      </c>
      <c r="C22" s="238">
        <f t="shared" si="0"/>
        <v>178.4</v>
      </c>
      <c r="D22" s="222">
        <v>18</v>
      </c>
      <c r="E22" s="234">
        <f t="shared" si="1"/>
        <v>178.4</v>
      </c>
      <c r="F22" s="216">
        <v>17</v>
      </c>
      <c r="G22" s="229">
        <v>66</v>
      </c>
      <c r="H22" s="216">
        <v>8</v>
      </c>
      <c r="I22" s="229">
        <v>50.4</v>
      </c>
      <c r="J22" s="216">
        <v>14</v>
      </c>
      <c r="K22" s="229">
        <v>62</v>
      </c>
      <c r="L22" s="216">
        <v>19</v>
      </c>
      <c r="M22" s="248"/>
      <c r="N22" s="226">
        <v>0</v>
      </c>
      <c r="O22" s="216"/>
      <c r="P22" s="226">
        <v>0</v>
      </c>
      <c r="Q22" s="216"/>
      <c r="R22" s="226">
        <v>0</v>
      </c>
      <c r="S22" s="216"/>
      <c r="T22" s="226">
        <v>0</v>
      </c>
      <c r="U22" s="216"/>
      <c r="V22" s="226">
        <v>0</v>
      </c>
      <c r="W22" s="216"/>
      <c r="X22" s="243"/>
      <c r="Y22" s="243"/>
      <c r="Z22" s="243"/>
      <c r="AA22" s="243"/>
      <c r="AB22" s="243"/>
      <c r="AC22" s="243"/>
      <c r="AD22" s="243"/>
      <c r="AE22" s="244"/>
    </row>
    <row r="23" spans="1:31" s="123" customFormat="1" ht="18" customHeight="1">
      <c r="A23" s="200">
        <v>33</v>
      </c>
      <c r="B23" s="215" t="s">
        <v>151</v>
      </c>
      <c r="C23" s="238">
        <f t="shared" si="0"/>
        <v>165.36157472976538</v>
      </c>
      <c r="D23" s="222">
        <v>19</v>
      </c>
      <c r="E23" s="234">
        <f t="shared" si="1"/>
        <v>142.6</v>
      </c>
      <c r="F23" s="216">
        <v>19</v>
      </c>
      <c r="G23" s="229">
        <v>45.3</v>
      </c>
      <c r="H23" s="216">
        <v>18</v>
      </c>
      <c r="I23" s="229">
        <v>32.3</v>
      </c>
      <c r="J23" s="216">
        <v>25</v>
      </c>
      <c r="K23" s="229">
        <v>65</v>
      </c>
      <c r="L23" s="216">
        <v>18</v>
      </c>
      <c r="M23" s="248"/>
      <c r="N23" s="226">
        <v>3.5</v>
      </c>
      <c r="O23" s="216">
        <v>13</v>
      </c>
      <c r="P23" s="226">
        <v>0</v>
      </c>
      <c r="Q23" s="216"/>
      <c r="R23" s="226">
        <v>7.5</v>
      </c>
      <c r="S23" s="216">
        <v>15</v>
      </c>
      <c r="T23" s="226">
        <v>0</v>
      </c>
      <c r="U23" s="216">
        <v>15</v>
      </c>
      <c r="V23" s="226">
        <v>11.761574729765385</v>
      </c>
      <c r="W23" s="216">
        <v>8</v>
      </c>
      <c r="X23" s="243"/>
      <c r="Y23" s="243">
        <v>2</v>
      </c>
      <c r="Z23" s="243"/>
      <c r="AA23" s="243"/>
      <c r="AB23" s="243"/>
      <c r="AC23" s="243"/>
      <c r="AD23" s="243"/>
      <c r="AE23" s="244"/>
    </row>
    <row r="24" spans="1:31" s="123" customFormat="1" ht="18" customHeight="1">
      <c r="A24" s="199">
        <v>16</v>
      </c>
      <c r="B24" s="215" t="s">
        <v>139</v>
      </c>
      <c r="C24" s="238">
        <f t="shared" si="0"/>
        <v>164.3581301021335</v>
      </c>
      <c r="D24" s="222">
        <v>20</v>
      </c>
      <c r="E24" s="234">
        <f t="shared" si="1"/>
        <v>127</v>
      </c>
      <c r="F24" s="216">
        <v>20</v>
      </c>
      <c r="G24" s="229">
        <v>48.4</v>
      </c>
      <c r="H24" s="216">
        <v>17</v>
      </c>
      <c r="I24" s="229">
        <v>33.6</v>
      </c>
      <c r="J24" s="216">
        <v>23</v>
      </c>
      <c r="K24" s="229">
        <v>45</v>
      </c>
      <c r="L24" s="216">
        <v>22</v>
      </c>
      <c r="M24" s="248"/>
      <c r="N24" s="226">
        <v>15.927866255912814</v>
      </c>
      <c r="O24" s="216">
        <v>12</v>
      </c>
      <c r="P24" s="226">
        <v>2.5</v>
      </c>
      <c r="Q24" s="216">
        <v>14</v>
      </c>
      <c r="R24" s="226">
        <v>7.5</v>
      </c>
      <c r="S24" s="216">
        <v>15</v>
      </c>
      <c r="T24" s="226">
        <v>0</v>
      </c>
      <c r="U24" s="216">
        <v>16</v>
      </c>
      <c r="V24" s="226">
        <v>11.430263846220674</v>
      </c>
      <c r="W24" s="216">
        <v>9</v>
      </c>
      <c r="X24" s="243"/>
      <c r="Y24" s="243">
        <v>3</v>
      </c>
      <c r="Z24" s="243"/>
      <c r="AA24" s="243"/>
      <c r="AB24" s="243"/>
      <c r="AC24" s="243"/>
      <c r="AD24" s="243"/>
      <c r="AE24" s="244"/>
    </row>
    <row r="25" spans="1:31" s="123" customFormat="1" ht="18" customHeight="1">
      <c r="A25" s="199">
        <v>17</v>
      </c>
      <c r="B25" s="215" t="s">
        <v>140</v>
      </c>
      <c r="C25" s="238">
        <f t="shared" si="0"/>
        <v>151.28367888264356</v>
      </c>
      <c r="D25" s="222">
        <v>21</v>
      </c>
      <c r="E25" s="234">
        <f t="shared" si="1"/>
        <v>71.8</v>
      </c>
      <c r="F25" s="216">
        <v>26</v>
      </c>
      <c r="G25" s="229">
        <v>34</v>
      </c>
      <c r="H25" s="216">
        <v>21</v>
      </c>
      <c r="I25" s="229">
        <v>37.8</v>
      </c>
      <c r="J25" s="216">
        <v>21</v>
      </c>
      <c r="K25" s="229">
        <v>0</v>
      </c>
      <c r="L25" s="216">
        <v>27</v>
      </c>
      <c r="M25" s="248"/>
      <c r="N25" s="226">
        <v>3.5</v>
      </c>
      <c r="O25" s="216">
        <v>13</v>
      </c>
      <c r="P25" s="226">
        <v>2.5</v>
      </c>
      <c r="Q25" s="216">
        <v>14</v>
      </c>
      <c r="R25" s="226">
        <v>7.5</v>
      </c>
      <c r="S25" s="216">
        <v>15</v>
      </c>
      <c r="T25" s="226">
        <v>57.61008705389456</v>
      </c>
      <c r="U25" s="216">
        <v>14</v>
      </c>
      <c r="V25" s="226">
        <v>8.373591828748987</v>
      </c>
      <c r="W25" s="216">
        <v>10</v>
      </c>
      <c r="X25" s="243"/>
      <c r="Y25" s="243"/>
      <c r="Z25" s="243"/>
      <c r="AA25" s="243"/>
      <c r="AB25" s="243"/>
      <c r="AC25" s="243"/>
      <c r="AD25" s="243"/>
      <c r="AE25" s="244"/>
    </row>
    <row r="26" spans="1:31" s="123" customFormat="1" ht="18" customHeight="1">
      <c r="A26" s="200">
        <v>20</v>
      </c>
      <c r="B26" s="215" t="s">
        <v>142</v>
      </c>
      <c r="C26" s="238">
        <f t="shared" si="0"/>
        <v>120.1</v>
      </c>
      <c r="D26" s="222">
        <v>22</v>
      </c>
      <c r="E26" s="234">
        <f t="shared" si="1"/>
        <v>112.6</v>
      </c>
      <c r="F26" s="216">
        <v>21</v>
      </c>
      <c r="G26" s="229">
        <v>19.9</v>
      </c>
      <c r="H26" s="216">
        <v>24</v>
      </c>
      <c r="I26" s="229">
        <v>38.7</v>
      </c>
      <c r="J26" s="216">
        <v>20</v>
      </c>
      <c r="K26" s="229">
        <v>54</v>
      </c>
      <c r="L26" s="216">
        <v>21</v>
      </c>
      <c r="M26" s="248"/>
      <c r="N26" s="226">
        <v>0</v>
      </c>
      <c r="O26" s="216"/>
      <c r="P26" s="226">
        <v>0</v>
      </c>
      <c r="Q26" s="216"/>
      <c r="R26" s="226">
        <v>7.5</v>
      </c>
      <c r="S26" s="216">
        <v>15</v>
      </c>
      <c r="T26" s="226">
        <v>0</v>
      </c>
      <c r="U26" s="216"/>
      <c r="V26" s="226">
        <v>0</v>
      </c>
      <c r="W26" s="216"/>
      <c r="X26" s="243"/>
      <c r="Y26" s="243"/>
      <c r="Z26" s="243"/>
      <c r="AA26" s="243"/>
      <c r="AB26" s="243"/>
      <c r="AC26" s="243"/>
      <c r="AD26" s="243"/>
      <c r="AE26" s="244"/>
    </row>
    <row r="27" spans="1:31" s="123" customFormat="1" ht="18" customHeight="1">
      <c r="A27" s="199">
        <v>24</v>
      </c>
      <c r="B27" s="215" t="s">
        <v>145</v>
      </c>
      <c r="C27" s="238">
        <f t="shared" si="0"/>
        <v>105.69999999999999</v>
      </c>
      <c r="D27" s="222">
        <v>23</v>
      </c>
      <c r="E27" s="234">
        <f t="shared" si="1"/>
        <v>105.69999999999999</v>
      </c>
      <c r="F27" s="216">
        <v>22</v>
      </c>
      <c r="G27" s="229">
        <v>12.4</v>
      </c>
      <c r="H27" s="216">
        <v>25</v>
      </c>
      <c r="I27" s="229">
        <v>36.3</v>
      </c>
      <c r="J27" s="216">
        <v>22</v>
      </c>
      <c r="K27" s="229">
        <v>57</v>
      </c>
      <c r="L27" s="216">
        <v>20</v>
      </c>
      <c r="M27" s="248"/>
      <c r="N27" s="226">
        <v>0</v>
      </c>
      <c r="O27" s="216"/>
      <c r="P27" s="226">
        <v>0</v>
      </c>
      <c r="Q27" s="216"/>
      <c r="R27" s="226">
        <v>0</v>
      </c>
      <c r="S27" s="216"/>
      <c r="T27" s="226">
        <v>0</v>
      </c>
      <c r="U27" s="216"/>
      <c r="V27" s="226">
        <v>0</v>
      </c>
      <c r="W27" s="216"/>
      <c r="X27" s="243"/>
      <c r="Y27" s="243"/>
      <c r="Z27" s="243"/>
      <c r="AA27" s="243"/>
      <c r="AB27" s="243"/>
      <c r="AC27" s="243"/>
      <c r="AD27" s="243"/>
      <c r="AE27" s="244"/>
    </row>
    <row r="28" spans="1:31" s="123" customFormat="1" ht="18" customHeight="1">
      <c r="A28" s="199">
        <v>19</v>
      </c>
      <c r="B28" s="215" t="s">
        <v>141</v>
      </c>
      <c r="C28" s="238">
        <f t="shared" si="0"/>
        <v>89.6</v>
      </c>
      <c r="D28" s="222">
        <v>24</v>
      </c>
      <c r="E28" s="234">
        <f t="shared" si="1"/>
        <v>89.6</v>
      </c>
      <c r="F28" s="216">
        <v>23</v>
      </c>
      <c r="G28" s="229">
        <v>37.6</v>
      </c>
      <c r="H28" s="216">
        <v>20</v>
      </c>
      <c r="I28" s="229">
        <v>21</v>
      </c>
      <c r="J28" s="216">
        <v>28</v>
      </c>
      <c r="K28" s="229">
        <v>31</v>
      </c>
      <c r="L28" s="216">
        <v>23</v>
      </c>
      <c r="M28" s="248"/>
      <c r="N28" s="226">
        <v>0</v>
      </c>
      <c r="O28" s="216"/>
      <c r="P28" s="226">
        <v>0</v>
      </c>
      <c r="Q28" s="216"/>
      <c r="R28" s="226">
        <v>0</v>
      </c>
      <c r="S28" s="216"/>
      <c r="T28" s="226">
        <v>0</v>
      </c>
      <c r="U28" s="216"/>
      <c r="V28" s="226">
        <v>0</v>
      </c>
      <c r="W28" s="216"/>
      <c r="X28" s="243"/>
      <c r="Y28" s="243"/>
      <c r="Z28" s="243"/>
      <c r="AA28" s="243"/>
      <c r="AB28" s="243"/>
      <c r="AC28" s="243"/>
      <c r="AD28" s="243"/>
      <c r="AE28" s="244"/>
    </row>
    <row r="29" spans="1:31" s="123" customFormat="1" ht="18" customHeight="1">
      <c r="A29" s="199">
        <v>12</v>
      </c>
      <c r="B29" s="215" t="s">
        <v>135</v>
      </c>
      <c r="C29" s="238">
        <f t="shared" si="0"/>
        <v>77.2</v>
      </c>
      <c r="D29" s="222">
        <v>25</v>
      </c>
      <c r="E29" s="234">
        <f t="shared" si="1"/>
        <v>77.2</v>
      </c>
      <c r="F29" s="216">
        <v>24</v>
      </c>
      <c r="G29" s="229">
        <v>25</v>
      </c>
      <c r="H29" s="216">
        <v>23</v>
      </c>
      <c r="I29" s="229">
        <v>24.2</v>
      </c>
      <c r="J29" s="216">
        <v>27</v>
      </c>
      <c r="K29" s="229">
        <v>28</v>
      </c>
      <c r="L29" s="216">
        <v>25</v>
      </c>
      <c r="M29" s="248"/>
      <c r="N29" s="226">
        <v>0</v>
      </c>
      <c r="O29" s="216"/>
      <c r="P29" s="226">
        <v>0</v>
      </c>
      <c r="Q29" s="216"/>
      <c r="R29" s="226">
        <v>0</v>
      </c>
      <c r="S29" s="216"/>
      <c r="T29" s="226">
        <v>0</v>
      </c>
      <c r="U29" s="216"/>
      <c r="V29" s="226">
        <v>0</v>
      </c>
      <c r="W29" s="216"/>
      <c r="X29" s="243"/>
      <c r="Y29" s="243"/>
      <c r="Z29" s="243"/>
      <c r="AA29" s="243"/>
      <c r="AB29" s="243"/>
      <c r="AC29" s="243"/>
      <c r="AD29" s="243"/>
      <c r="AE29" s="244"/>
    </row>
    <row r="30" spans="1:31" s="123" customFormat="1" ht="18" customHeight="1">
      <c r="A30" s="199">
        <v>27</v>
      </c>
      <c r="B30" s="215" t="s">
        <v>147</v>
      </c>
      <c r="C30" s="238">
        <f t="shared" si="0"/>
        <v>73.4</v>
      </c>
      <c r="D30" s="222">
        <v>26</v>
      </c>
      <c r="E30" s="234">
        <f t="shared" si="1"/>
        <v>73.4</v>
      </c>
      <c r="F30" s="216">
        <v>25</v>
      </c>
      <c r="G30" s="229">
        <v>10.8</v>
      </c>
      <c r="H30" s="216">
        <v>26</v>
      </c>
      <c r="I30" s="229">
        <v>33.6</v>
      </c>
      <c r="J30" s="216">
        <v>24</v>
      </c>
      <c r="K30" s="229">
        <v>29</v>
      </c>
      <c r="L30" s="216">
        <v>24</v>
      </c>
      <c r="M30" s="248"/>
      <c r="N30" s="226">
        <v>0</v>
      </c>
      <c r="O30" s="216"/>
      <c r="P30" s="226">
        <v>0</v>
      </c>
      <c r="Q30" s="216"/>
      <c r="R30" s="226">
        <v>0</v>
      </c>
      <c r="S30" s="216"/>
      <c r="T30" s="226">
        <v>0</v>
      </c>
      <c r="U30" s="216"/>
      <c r="V30" s="226">
        <v>0</v>
      </c>
      <c r="W30" s="216"/>
      <c r="X30" s="243"/>
      <c r="Y30" s="243"/>
      <c r="Z30" s="243"/>
      <c r="AA30" s="243"/>
      <c r="AB30" s="243"/>
      <c r="AC30" s="243"/>
      <c r="AD30" s="243"/>
      <c r="AE30" s="244"/>
    </row>
    <row r="31" spans="1:31" s="123" customFormat="1" ht="18" customHeight="1">
      <c r="A31" s="199">
        <v>34</v>
      </c>
      <c r="B31" s="217" t="s">
        <v>152</v>
      </c>
      <c r="C31" s="238">
        <f t="shared" si="0"/>
        <v>40.8</v>
      </c>
      <c r="D31" s="222">
        <v>27</v>
      </c>
      <c r="E31" s="234">
        <f t="shared" si="1"/>
        <v>40.8</v>
      </c>
      <c r="F31" s="216">
        <v>27</v>
      </c>
      <c r="G31" s="229">
        <v>-34.2</v>
      </c>
      <c r="H31" s="216">
        <v>27</v>
      </c>
      <c r="I31" s="229">
        <v>75</v>
      </c>
      <c r="J31" s="216">
        <v>1</v>
      </c>
      <c r="K31" s="229">
        <v>0</v>
      </c>
      <c r="L31" s="216"/>
      <c r="M31" s="248"/>
      <c r="N31" s="226">
        <v>0</v>
      </c>
      <c r="O31" s="216"/>
      <c r="P31" s="226">
        <v>0</v>
      </c>
      <c r="Q31" s="216"/>
      <c r="R31" s="226">
        <v>0</v>
      </c>
      <c r="S31" s="216"/>
      <c r="T31" s="226">
        <v>0</v>
      </c>
      <c r="U31" s="216"/>
      <c r="V31" s="226">
        <v>0</v>
      </c>
      <c r="W31" s="216"/>
      <c r="X31" s="243">
        <v>5</v>
      </c>
      <c r="Y31" s="243"/>
      <c r="Z31" s="243"/>
      <c r="AA31" s="243"/>
      <c r="AB31" s="243"/>
      <c r="AC31" s="243"/>
      <c r="AD31" s="243"/>
      <c r="AE31" s="244"/>
    </row>
    <row r="32" spans="1:31" s="123" customFormat="1" ht="18" customHeight="1">
      <c r="A32" s="198">
        <v>30</v>
      </c>
      <c r="B32" s="252" t="s">
        <v>149</v>
      </c>
      <c r="C32" s="239">
        <f t="shared" si="0"/>
        <v>-40.7</v>
      </c>
      <c r="D32" s="223">
        <v>28</v>
      </c>
      <c r="E32" s="235">
        <f t="shared" si="1"/>
        <v>-40.7</v>
      </c>
      <c r="F32" s="240">
        <v>28</v>
      </c>
      <c r="G32" s="230">
        <v>-68.9</v>
      </c>
      <c r="H32" s="218">
        <v>28</v>
      </c>
      <c r="I32" s="230">
        <v>28.2</v>
      </c>
      <c r="J32" s="218">
        <v>26</v>
      </c>
      <c r="K32" s="230">
        <v>0</v>
      </c>
      <c r="L32" s="218"/>
      <c r="M32" s="249"/>
      <c r="N32" s="227">
        <v>0</v>
      </c>
      <c r="O32" s="218"/>
      <c r="P32" s="227">
        <v>0</v>
      </c>
      <c r="Q32" s="218"/>
      <c r="R32" s="227">
        <v>0</v>
      </c>
      <c r="S32" s="218"/>
      <c r="T32" s="227">
        <v>0</v>
      </c>
      <c r="U32" s="218"/>
      <c r="V32" s="227">
        <v>0</v>
      </c>
      <c r="W32" s="218"/>
      <c r="X32" s="245"/>
      <c r="Y32" s="245"/>
      <c r="Z32" s="245"/>
      <c r="AA32" s="245"/>
      <c r="AB32" s="245"/>
      <c r="AC32" s="245"/>
      <c r="AD32" s="245"/>
      <c r="AE32" s="246"/>
    </row>
    <row r="33" spans="1:22" ht="15">
      <c r="A33" s="203"/>
      <c r="C33" s="149"/>
      <c r="I33" s="205"/>
      <c r="K33" s="205"/>
      <c r="N33" s="205"/>
      <c r="P33" s="205"/>
      <c r="R33" s="205"/>
      <c r="T33" s="205"/>
      <c r="V33" s="205"/>
    </row>
    <row r="34" spans="1:22" ht="15">
      <c r="A34" s="203"/>
      <c r="C34" s="149"/>
      <c r="I34" s="205"/>
      <c r="K34" s="205"/>
      <c r="N34" s="205"/>
      <c r="P34" s="205"/>
      <c r="R34" s="205"/>
      <c r="T34" s="205"/>
      <c r="V34" s="205"/>
    </row>
    <row r="35" spans="1:22" ht="12.75">
      <c r="A35" s="203"/>
      <c r="C35" s="219"/>
      <c r="I35" s="205"/>
      <c r="K35" s="205"/>
      <c r="N35" s="205"/>
      <c r="P35" s="205"/>
      <c r="R35" s="205"/>
      <c r="T35" s="205"/>
      <c r="V35" s="205"/>
    </row>
    <row r="36" spans="1:22" ht="12.75">
      <c r="A36" s="203"/>
      <c r="C36" s="219"/>
      <c r="I36" s="205"/>
      <c r="K36" s="205"/>
      <c r="N36" s="205"/>
      <c r="P36" s="205"/>
      <c r="R36" s="205"/>
      <c r="T36" s="205"/>
      <c r="V36" s="205"/>
    </row>
    <row r="37" spans="1:22" ht="12.75">
      <c r="A37" s="203"/>
      <c r="C37" s="219"/>
      <c r="I37" s="205"/>
      <c r="K37" s="205"/>
      <c r="N37" s="205"/>
      <c r="P37" s="205"/>
      <c r="R37" s="205"/>
      <c r="T37" s="205"/>
      <c r="V37" s="205"/>
    </row>
    <row r="38" spans="1:22" ht="12.75">
      <c r="A38" s="203"/>
      <c r="C38" s="219"/>
      <c r="I38" s="205"/>
      <c r="K38" s="205"/>
      <c r="N38" s="205"/>
      <c r="P38" s="205"/>
      <c r="R38" s="205"/>
      <c r="T38" s="205"/>
      <c r="V38" s="205"/>
    </row>
    <row r="39" spans="1:22" ht="12.75">
      <c r="A39" s="203"/>
      <c r="C39" s="219"/>
      <c r="I39" s="205"/>
      <c r="K39" s="205"/>
      <c r="N39" s="205"/>
      <c r="P39" s="205"/>
      <c r="R39" s="205"/>
      <c r="T39" s="205"/>
      <c r="V39" s="205"/>
    </row>
    <row r="40" spans="1:22" ht="12.75">
      <c r="A40" s="203"/>
      <c r="C40" s="219"/>
      <c r="I40" s="205"/>
      <c r="K40" s="205"/>
      <c r="N40" s="205"/>
      <c r="P40" s="205"/>
      <c r="R40" s="205"/>
      <c r="T40" s="205"/>
      <c r="V40" s="205"/>
    </row>
    <row r="41" spans="1:22" ht="12.75">
      <c r="A41" s="203"/>
      <c r="C41" s="219"/>
      <c r="I41" s="205"/>
      <c r="K41" s="205"/>
      <c r="N41" s="205"/>
      <c r="P41" s="205"/>
      <c r="R41" s="205"/>
      <c r="T41" s="205"/>
      <c r="V41" s="205"/>
    </row>
    <row r="42" spans="1:22" ht="12.75">
      <c r="A42" s="203"/>
      <c r="C42" s="219"/>
      <c r="I42" s="205"/>
      <c r="K42" s="205"/>
      <c r="N42" s="205"/>
      <c r="P42" s="205"/>
      <c r="R42" s="205"/>
      <c r="T42" s="205"/>
      <c r="V42" s="205"/>
    </row>
    <row r="43" spans="1:22" ht="12.75">
      <c r="A43" s="203"/>
      <c r="C43" s="219"/>
      <c r="I43" s="205"/>
      <c r="K43" s="205"/>
      <c r="N43" s="205"/>
      <c r="P43" s="205"/>
      <c r="R43" s="205"/>
      <c r="T43" s="205"/>
      <c r="V43" s="205"/>
    </row>
    <row r="44" spans="1:22" ht="12.75">
      <c r="A44" s="203"/>
      <c r="C44" s="219"/>
      <c r="I44" s="205"/>
      <c r="K44" s="205"/>
      <c r="N44" s="205"/>
      <c r="P44" s="205"/>
      <c r="R44" s="205"/>
      <c r="T44" s="205"/>
      <c r="V44" s="205"/>
    </row>
    <row r="45" spans="1:22" ht="12.75">
      <c r="A45" s="203"/>
      <c r="C45" s="219"/>
      <c r="I45" s="205"/>
      <c r="K45" s="205"/>
      <c r="N45" s="205"/>
      <c r="P45" s="205"/>
      <c r="R45" s="205"/>
      <c r="T45" s="205"/>
      <c r="V45" s="205"/>
    </row>
    <row r="46" spans="1:22" ht="12.75">
      <c r="A46" s="203"/>
      <c r="C46" s="219"/>
      <c r="I46" s="205"/>
      <c r="K46" s="205"/>
      <c r="N46" s="205"/>
      <c r="P46" s="205"/>
      <c r="R46" s="205"/>
      <c r="T46" s="205"/>
      <c r="V46" s="205"/>
    </row>
    <row r="47" spans="1:22" ht="12.75">
      <c r="A47" s="203"/>
      <c r="C47" s="219"/>
      <c r="I47" s="205"/>
      <c r="K47" s="205"/>
      <c r="N47" s="205"/>
      <c r="P47" s="205"/>
      <c r="R47" s="205"/>
      <c r="T47" s="205"/>
      <c r="V47" s="205"/>
    </row>
    <row r="48" spans="1:22" ht="12.75">
      <c r="A48" s="203"/>
      <c r="C48" s="219"/>
      <c r="I48" s="205"/>
      <c r="K48" s="205"/>
      <c r="N48" s="205"/>
      <c r="P48" s="205"/>
      <c r="R48" s="205"/>
      <c r="T48" s="205"/>
      <c r="V48" s="205"/>
    </row>
    <row r="49" spans="1:22" ht="12.75">
      <c r="A49" s="203"/>
      <c r="C49" s="219"/>
      <c r="I49" s="205"/>
      <c r="K49" s="205"/>
      <c r="N49" s="205"/>
      <c r="P49" s="205"/>
      <c r="R49" s="205"/>
      <c r="T49" s="205"/>
      <c r="V49" s="205"/>
    </row>
    <row r="50" spans="1:22" ht="12.75">
      <c r="A50" s="203"/>
      <c r="C50" s="219"/>
      <c r="I50" s="205"/>
      <c r="K50" s="205"/>
      <c r="N50" s="205"/>
      <c r="P50" s="205"/>
      <c r="R50" s="205"/>
      <c r="T50" s="205"/>
      <c r="V50" s="205"/>
    </row>
    <row r="51" spans="1:22" ht="12.75">
      <c r="A51" s="203"/>
      <c r="C51" s="219"/>
      <c r="I51" s="205"/>
      <c r="K51" s="205"/>
      <c r="N51" s="205"/>
      <c r="P51" s="205"/>
      <c r="R51" s="205"/>
      <c r="T51" s="205"/>
      <c r="V51" s="205"/>
    </row>
    <row r="52" spans="1:22" ht="12.75">
      <c r="A52" s="203"/>
      <c r="C52" s="219"/>
      <c r="I52" s="205"/>
      <c r="K52" s="205"/>
      <c r="N52" s="205"/>
      <c r="P52" s="205"/>
      <c r="R52" s="205"/>
      <c r="T52" s="205"/>
      <c r="V52" s="205"/>
    </row>
    <row r="53" spans="1:22" ht="12.75">
      <c r="A53" s="203"/>
      <c r="C53" s="219"/>
      <c r="I53" s="205"/>
      <c r="K53" s="205"/>
      <c r="N53" s="205"/>
      <c r="P53" s="205"/>
      <c r="R53" s="205"/>
      <c r="T53" s="205"/>
      <c r="V53" s="205"/>
    </row>
    <row r="54" spans="1:22" ht="12.75">
      <c r="A54" s="203"/>
      <c r="C54" s="219"/>
      <c r="I54" s="205"/>
      <c r="K54" s="205"/>
      <c r="N54" s="205"/>
      <c r="P54" s="205"/>
      <c r="R54" s="205"/>
      <c r="T54" s="205"/>
      <c r="V54" s="205"/>
    </row>
    <row r="55" spans="1:22" ht="12.75">
      <c r="A55" s="203"/>
      <c r="C55" s="219"/>
      <c r="I55" s="205"/>
      <c r="K55" s="205"/>
      <c r="N55" s="205"/>
      <c r="P55" s="205"/>
      <c r="R55" s="205"/>
      <c r="T55" s="205"/>
      <c r="V55" s="205"/>
    </row>
    <row r="56" spans="1:22" ht="12.75">
      <c r="A56" s="203"/>
      <c r="C56" s="219"/>
      <c r="I56" s="205"/>
      <c r="K56" s="205"/>
      <c r="N56" s="205"/>
      <c r="P56" s="205"/>
      <c r="R56" s="205"/>
      <c r="T56" s="205"/>
      <c r="V56" s="205"/>
    </row>
    <row r="57" spans="1:22" ht="12.75">
      <c r="A57" s="203"/>
      <c r="C57" s="219"/>
      <c r="I57" s="205"/>
      <c r="K57" s="205"/>
      <c r="N57" s="205"/>
      <c r="P57" s="205"/>
      <c r="R57" s="205"/>
      <c r="T57" s="205"/>
      <c r="V57" s="205"/>
    </row>
    <row r="58" spans="1:22" ht="12.75">
      <c r="A58" s="203"/>
      <c r="C58" s="219"/>
      <c r="I58" s="205"/>
      <c r="K58" s="205"/>
      <c r="N58" s="205"/>
      <c r="P58" s="205"/>
      <c r="R58" s="205"/>
      <c r="T58" s="205"/>
      <c r="V58" s="205"/>
    </row>
    <row r="59" spans="1:22" ht="12.75">
      <c r="A59" s="203"/>
      <c r="C59" s="219"/>
      <c r="I59" s="205"/>
      <c r="K59" s="205"/>
      <c r="N59" s="205"/>
      <c r="P59" s="205"/>
      <c r="R59" s="205"/>
      <c r="T59" s="205"/>
      <c r="V59" s="205"/>
    </row>
    <row r="60" spans="1:22" ht="12.75">
      <c r="A60" s="203"/>
      <c r="C60" s="219"/>
      <c r="I60" s="205"/>
      <c r="K60" s="205"/>
      <c r="N60" s="205"/>
      <c r="P60" s="205"/>
      <c r="R60" s="205"/>
      <c r="T60" s="205"/>
      <c r="V60" s="205"/>
    </row>
    <row r="61" spans="1:22" ht="12.75">
      <c r="A61" s="203"/>
      <c r="C61" s="219"/>
      <c r="I61" s="205"/>
      <c r="K61" s="205"/>
      <c r="N61" s="205"/>
      <c r="P61" s="205"/>
      <c r="R61" s="205"/>
      <c r="T61" s="205"/>
      <c r="V61" s="205"/>
    </row>
    <row r="62" spans="1:22" ht="12.75">
      <c r="A62" s="203"/>
      <c r="C62" s="219"/>
      <c r="I62" s="205"/>
      <c r="K62" s="205"/>
      <c r="N62" s="205"/>
      <c r="P62" s="205"/>
      <c r="R62" s="205"/>
      <c r="T62" s="205"/>
      <c r="V62" s="205"/>
    </row>
    <row r="63" spans="1:22" ht="12.75">
      <c r="A63" s="203"/>
      <c r="C63" s="219"/>
      <c r="I63" s="205"/>
      <c r="K63" s="205"/>
      <c r="N63" s="205"/>
      <c r="P63" s="205"/>
      <c r="R63" s="205"/>
      <c r="T63" s="205"/>
      <c r="V63" s="205"/>
    </row>
    <row r="64" spans="1:22" ht="12.75">
      <c r="A64" s="203"/>
      <c r="C64" s="219"/>
      <c r="I64" s="205"/>
      <c r="K64" s="205"/>
      <c r="N64" s="205"/>
      <c r="P64" s="205"/>
      <c r="R64" s="205"/>
      <c r="T64" s="205"/>
      <c r="V64" s="205"/>
    </row>
    <row r="65" spans="1:22" ht="12.75">
      <c r="A65" s="203"/>
      <c r="C65" s="219"/>
      <c r="I65" s="205"/>
      <c r="K65" s="205"/>
      <c r="N65" s="205"/>
      <c r="P65" s="205"/>
      <c r="R65" s="205"/>
      <c r="T65" s="205"/>
      <c r="V65" s="205"/>
    </row>
    <row r="66" spans="1:22" ht="12.75">
      <c r="A66" s="220"/>
      <c r="C66" s="219"/>
      <c r="I66" s="205"/>
      <c r="K66" s="205"/>
      <c r="N66" s="205"/>
      <c r="P66" s="205"/>
      <c r="R66" s="205"/>
      <c r="T66" s="205"/>
      <c r="V66" s="205"/>
    </row>
    <row r="67" spans="1:22" ht="12.75">
      <c r="A67" s="203"/>
      <c r="C67" s="219"/>
      <c r="I67" s="205"/>
      <c r="K67" s="205"/>
      <c r="N67" s="205"/>
      <c r="P67" s="205"/>
      <c r="R67" s="205"/>
      <c r="T67" s="205"/>
      <c r="V67" s="205"/>
    </row>
    <row r="68" spans="1:22" ht="12.75">
      <c r="A68" s="203"/>
      <c r="C68" s="219"/>
      <c r="I68" s="205"/>
      <c r="K68" s="205"/>
      <c r="N68" s="205"/>
      <c r="P68" s="205"/>
      <c r="R68" s="205"/>
      <c r="T68" s="205"/>
      <c r="V68" s="205"/>
    </row>
    <row r="69" spans="1:22" ht="12.75">
      <c r="A69" s="203"/>
      <c r="C69" s="219"/>
      <c r="I69" s="205"/>
      <c r="K69" s="205"/>
      <c r="N69" s="205"/>
      <c r="P69" s="205"/>
      <c r="R69" s="205"/>
      <c r="T69" s="205"/>
      <c r="V69" s="205"/>
    </row>
    <row r="70" spans="1:22" ht="12.75">
      <c r="A70" s="203"/>
      <c r="C70" s="219"/>
      <c r="I70" s="205"/>
      <c r="K70" s="205"/>
      <c r="N70" s="205"/>
      <c r="P70" s="205"/>
      <c r="R70" s="205"/>
      <c r="T70" s="205"/>
      <c r="V70" s="205"/>
    </row>
    <row r="71" spans="1:22" ht="12.75">
      <c r="A71" s="203"/>
      <c r="C71" s="219"/>
      <c r="I71" s="205"/>
      <c r="K71" s="205"/>
      <c r="N71" s="205"/>
      <c r="P71" s="205"/>
      <c r="R71" s="205"/>
      <c r="T71" s="205"/>
      <c r="V71" s="205"/>
    </row>
    <row r="72" spans="1:22" ht="12.75">
      <c r="A72" s="203"/>
      <c r="C72" s="219"/>
      <c r="I72" s="205"/>
      <c r="K72" s="205"/>
      <c r="N72" s="205"/>
      <c r="P72" s="205"/>
      <c r="R72" s="205"/>
      <c r="T72" s="205"/>
      <c r="V72" s="205"/>
    </row>
    <row r="73" spans="1:22" ht="12.75">
      <c r="A73" s="203"/>
      <c r="C73" s="219"/>
      <c r="I73" s="205"/>
      <c r="K73" s="205"/>
      <c r="N73" s="205"/>
      <c r="P73" s="205"/>
      <c r="R73" s="205"/>
      <c r="T73" s="205"/>
      <c r="V73" s="205"/>
    </row>
    <row r="74" spans="1:22" ht="12.75">
      <c r="A74" s="203"/>
      <c r="C74" s="219"/>
      <c r="I74" s="205"/>
      <c r="K74" s="205"/>
      <c r="N74" s="205"/>
      <c r="P74" s="205"/>
      <c r="R74" s="205"/>
      <c r="T74" s="205"/>
      <c r="V74" s="205"/>
    </row>
    <row r="75" spans="1:22" ht="12.75">
      <c r="A75" s="203"/>
      <c r="C75" s="219"/>
      <c r="I75" s="205"/>
      <c r="K75" s="205"/>
      <c r="N75" s="205"/>
      <c r="P75" s="205"/>
      <c r="R75" s="205"/>
      <c r="T75" s="205"/>
      <c r="V75" s="205"/>
    </row>
    <row r="76" spans="1:22" ht="12.75">
      <c r="A76" s="203"/>
      <c r="C76" s="219"/>
      <c r="I76" s="205"/>
      <c r="K76" s="205"/>
      <c r="N76" s="205"/>
      <c r="P76" s="205"/>
      <c r="R76" s="205"/>
      <c r="T76" s="205"/>
      <c r="V76" s="205"/>
    </row>
    <row r="77" spans="1:22" ht="12.75">
      <c r="A77" s="203"/>
      <c r="C77" s="219"/>
      <c r="I77" s="205"/>
      <c r="K77" s="205"/>
      <c r="N77" s="205"/>
      <c r="P77" s="205"/>
      <c r="R77" s="205"/>
      <c r="T77" s="205"/>
      <c r="V77" s="205"/>
    </row>
    <row r="78" spans="1:22" ht="12.75">
      <c r="A78" s="203"/>
      <c r="C78" s="219"/>
      <c r="I78" s="205"/>
      <c r="K78" s="205"/>
      <c r="N78" s="205"/>
      <c r="P78" s="205"/>
      <c r="R78" s="205"/>
      <c r="T78" s="205"/>
      <c r="V78" s="205"/>
    </row>
    <row r="79" spans="1:22" ht="12.75">
      <c r="A79" s="203"/>
      <c r="C79" s="219"/>
      <c r="I79" s="205"/>
      <c r="K79" s="205"/>
      <c r="N79" s="205"/>
      <c r="P79" s="205"/>
      <c r="R79" s="205"/>
      <c r="T79" s="205"/>
      <c r="V79" s="205"/>
    </row>
    <row r="80" spans="1:22" ht="12.75">
      <c r="A80" s="203"/>
      <c r="C80" s="219"/>
      <c r="I80" s="205"/>
      <c r="K80" s="205"/>
      <c r="N80" s="205"/>
      <c r="P80" s="205"/>
      <c r="R80" s="205"/>
      <c r="T80" s="205"/>
      <c r="V80" s="205"/>
    </row>
    <row r="81" spans="1:22" ht="12.75">
      <c r="A81" s="203"/>
      <c r="C81" s="219"/>
      <c r="I81" s="205"/>
      <c r="K81" s="205"/>
      <c r="N81" s="205"/>
      <c r="P81" s="205"/>
      <c r="R81" s="205"/>
      <c r="T81" s="205"/>
      <c r="V81" s="205"/>
    </row>
    <row r="82" spans="1:22" ht="12.75">
      <c r="A82" s="203"/>
      <c r="C82" s="219"/>
      <c r="I82" s="205"/>
      <c r="K82" s="205"/>
      <c r="N82" s="205"/>
      <c r="P82" s="205"/>
      <c r="R82" s="205"/>
      <c r="T82" s="205"/>
      <c r="V82" s="205"/>
    </row>
    <row r="83" spans="1:22" ht="12.75">
      <c r="A83" s="203"/>
      <c r="C83" s="219"/>
      <c r="I83" s="205"/>
      <c r="K83" s="205"/>
      <c r="N83" s="205"/>
      <c r="P83" s="205"/>
      <c r="R83" s="205"/>
      <c r="T83" s="205"/>
      <c r="V83" s="205"/>
    </row>
    <row r="84" spans="1:22" ht="12.75">
      <c r="A84" s="203"/>
      <c r="C84" s="219"/>
      <c r="I84" s="205"/>
      <c r="K84" s="205"/>
      <c r="N84" s="205"/>
      <c r="P84" s="205"/>
      <c r="R84" s="205"/>
      <c r="T84" s="205"/>
      <c r="V84" s="205"/>
    </row>
    <row r="85" spans="1:22" ht="12.75">
      <c r="A85" s="203"/>
      <c r="C85" s="219"/>
      <c r="I85" s="205"/>
      <c r="K85" s="205"/>
      <c r="N85" s="205"/>
      <c r="P85" s="205"/>
      <c r="R85" s="205"/>
      <c r="T85" s="205"/>
      <c r="V85" s="205"/>
    </row>
    <row r="86" spans="1:22" ht="12.75">
      <c r="A86" s="203"/>
      <c r="C86" s="219"/>
      <c r="I86" s="205"/>
      <c r="K86" s="205"/>
      <c r="N86" s="205"/>
      <c r="P86" s="205"/>
      <c r="R86" s="205"/>
      <c r="T86" s="205"/>
      <c r="V86" s="205"/>
    </row>
    <row r="87" spans="1:22" ht="12.75">
      <c r="A87" s="203"/>
      <c r="C87" s="219"/>
      <c r="I87" s="205"/>
      <c r="K87" s="205"/>
      <c r="N87" s="205"/>
      <c r="P87" s="205"/>
      <c r="R87" s="205"/>
      <c r="T87" s="205"/>
      <c r="V87" s="205"/>
    </row>
    <row r="88" spans="1:22" ht="12.75">
      <c r="A88" s="203"/>
      <c r="C88" s="219"/>
      <c r="I88" s="205"/>
      <c r="K88" s="205"/>
      <c r="N88" s="205"/>
      <c r="P88" s="205"/>
      <c r="R88" s="205"/>
      <c r="T88" s="205"/>
      <c r="V88" s="205"/>
    </row>
    <row r="89" spans="1:22" ht="12.75">
      <c r="A89" s="203"/>
      <c r="C89" s="219"/>
      <c r="I89" s="205"/>
      <c r="K89" s="205"/>
      <c r="N89" s="205"/>
      <c r="P89" s="205"/>
      <c r="R89" s="205"/>
      <c r="T89" s="205"/>
      <c r="V89" s="205"/>
    </row>
    <row r="90" spans="1:22" ht="12.75">
      <c r="A90" s="203"/>
      <c r="C90" s="219"/>
      <c r="I90" s="205"/>
      <c r="K90" s="205"/>
      <c r="N90" s="205"/>
      <c r="P90" s="205"/>
      <c r="R90" s="205"/>
      <c r="T90" s="205"/>
      <c r="V90" s="205"/>
    </row>
    <row r="91" spans="1:22" ht="12.75">
      <c r="A91" s="203"/>
      <c r="C91" s="219"/>
      <c r="I91" s="205"/>
      <c r="K91" s="205"/>
      <c r="N91" s="205"/>
      <c r="P91" s="205"/>
      <c r="R91" s="205"/>
      <c r="T91" s="205"/>
      <c r="V91" s="205"/>
    </row>
    <row r="92" spans="1:22" ht="12.75">
      <c r="A92" s="203"/>
      <c r="C92" s="219"/>
      <c r="I92" s="205"/>
      <c r="K92" s="205"/>
      <c r="N92" s="205"/>
      <c r="P92" s="205"/>
      <c r="R92" s="205"/>
      <c r="T92" s="205"/>
      <c r="V92" s="205"/>
    </row>
    <row r="93" spans="1:22" ht="12.75">
      <c r="A93" s="203"/>
      <c r="C93" s="219"/>
      <c r="I93" s="205"/>
      <c r="K93" s="205"/>
      <c r="N93" s="205"/>
      <c r="P93" s="205"/>
      <c r="R93" s="205"/>
      <c r="T93" s="205"/>
      <c r="V93" s="205"/>
    </row>
    <row r="94" spans="1:22" ht="12.75">
      <c r="A94" s="203"/>
      <c r="C94" s="219"/>
      <c r="I94" s="205"/>
      <c r="K94" s="205"/>
      <c r="N94" s="205"/>
      <c r="P94" s="205"/>
      <c r="R94" s="205"/>
      <c r="T94" s="205"/>
      <c r="V94" s="205"/>
    </row>
    <row r="95" spans="1:22" ht="12.75">
      <c r="A95" s="203"/>
      <c r="C95" s="219"/>
      <c r="I95" s="205"/>
      <c r="K95" s="205"/>
      <c r="N95" s="205"/>
      <c r="P95" s="205"/>
      <c r="R95" s="205"/>
      <c r="T95" s="205"/>
      <c r="V95" s="205"/>
    </row>
    <row r="96" spans="1:22" ht="12.75">
      <c r="A96" s="203"/>
      <c r="C96" s="219"/>
      <c r="I96" s="205"/>
      <c r="K96" s="205"/>
      <c r="N96" s="205"/>
      <c r="P96" s="205"/>
      <c r="R96" s="205"/>
      <c r="T96" s="205"/>
      <c r="V96" s="205"/>
    </row>
    <row r="97" spans="1:22" ht="12.75">
      <c r="A97" s="203"/>
      <c r="C97" s="219"/>
      <c r="I97" s="205"/>
      <c r="K97" s="205"/>
      <c r="N97" s="205"/>
      <c r="P97" s="205"/>
      <c r="R97" s="205"/>
      <c r="T97" s="205"/>
      <c r="V97" s="205"/>
    </row>
    <row r="98" spans="1:22" ht="12.75">
      <c r="A98" s="203"/>
      <c r="C98" s="219"/>
      <c r="I98" s="205"/>
      <c r="K98" s="205"/>
      <c r="N98" s="205"/>
      <c r="P98" s="205"/>
      <c r="R98" s="205"/>
      <c r="T98" s="205"/>
      <c r="V98" s="205"/>
    </row>
    <row r="99" spans="1:22" ht="12.75">
      <c r="A99" s="203"/>
      <c r="C99" s="219"/>
      <c r="I99" s="205"/>
      <c r="K99" s="205"/>
      <c r="N99" s="205"/>
      <c r="P99" s="205"/>
      <c r="R99" s="205"/>
      <c r="T99" s="205"/>
      <c r="V99" s="205"/>
    </row>
    <row r="100" spans="1:22" ht="12.75">
      <c r="A100" s="203"/>
      <c r="C100" s="219"/>
      <c r="I100" s="205"/>
      <c r="K100" s="205"/>
      <c r="N100" s="205"/>
      <c r="P100" s="205"/>
      <c r="R100" s="205"/>
      <c r="T100" s="205"/>
      <c r="V100" s="205"/>
    </row>
    <row r="101" spans="1:22" ht="12.75">
      <c r="A101" s="203"/>
      <c r="C101" s="219"/>
      <c r="I101" s="205"/>
      <c r="K101" s="205"/>
      <c r="N101" s="205"/>
      <c r="P101" s="205"/>
      <c r="R101" s="205"/>
      <c r="T101" s="205"/>
      <c r="V101" s="205"/>
    </row>
    <row r="102" spans="1:22" ht="12.75">
      <c r="A102" s="203"/>
      <c r="C102" s="219"/>
      <c r="I102" s="205"/>
      <c r="K102" s="205"/>
      <c r="N102" s="205"/>
      <c r="P102" s="205"/>
      <c r="R102" s="205"/>
      <c r="T102" s="205"/>
      <c r="V102" s="205"/>
    </row>
    <row r="103" spans="1:22" ht="12.75">
      <c r="A103" s="203"/>
      <c r="C103" s="219"/>
      <c r="I103" s="205"/>
      <c r="K103" s="205"/>
      <c r="N103" s="205"/>
      <c r="P103" s="205"/>
      <c r="R103" s="205"/>
      <c r="T103" s="205"/>
      <c r="V103" s="205"/>
    </row>
    <row r="104" spans="1:22" ht="12.75">
      <c r="A104" s="203"/>
      <c r="C104" s="219"/>
      <c r="I104" s="205"/>
      <c r="K104" s="205"/>
      <c r="N104" s="205"/>
      <c r="P104" s="205"/>
      <c r="R104" s="205"/>
      <c r="T104" s="205"/>
      <c r="V104" s="205"/>
    </row>
    <row r="105" spans="1:22" ht="12.75">
      <c r="A105" s="203"/>
      <c r="C105" s="219"/>
      <c r="I105" s="205"/>
      <c r="K105" s="205"/>
      <c r="N105" s="205"/>
      <c r="P105" s="205"/>
      <c r="R105" s="205"/>
      <c r="T105" s="205"/>
      <c r="V105" s="205"/>
    </row>
    <row r="106" spans="1:22" ht="12.75">
      <c r="A106" s="203"/>
      <c r="C106" s="219"/>
      <c r="I106" s="205"/>
      <c r="K106" s="205"/>
      <c r="N106" s="205"/>
      <c r="P106" s="205"/>
      <c r="R106" s="205"/>
      <c r="T106" s="205"/>
      <c r="V106" s="205"/>
    </row>
    <row r="107" spans="1:22" ht="12.75">
      <c r="A107" s="203"/>
      <c r="C107" s="219"/>
      <c r="I107" s="205"/>
      <c r="K107" s="205"/>
      <c r="N107" s="205"/>
      <c r="P107" s="205"/>
      <c r="R107" s="205"/>
      <c r="T107" s="205"/>
      <c r="V107" s="205"/>
    </row>
    <row r="108" spans="1:22" ht="12.75">
      <c r="A108" s="203"/>
      <c r="C108" s="219"/>
      <c r="I108" s="205"/>
      <c r="K108" s="205"/>
      <c r="N108" s="205"/>
      <c r="P108" s="205"/>
      <c r="R108" s="205"/>
      <c r="T108" s="205"/>
      <c r="V108" s="205"/>
    </row>
    <row r="109" spans="1:22" ht="12.75">
      <c r="A109" s="203"/>
      <c r="C109" s="219"/>
      <c r="I109" s="205"/>
      <c r="K109" s="205"/>
      <c r="N109" s="205"/>
      <c r="P109" s="205"/>
      <c r="R109" s="205"/>
      <c r="T109" s="205"/>
      <c r="V109" s="205"/>
    </row>
    <row r="110" spans="1:22" ht="12.75">
      <c r="A110" s="203"/>
      <c r="C110" s="219"/>
      <c r="I110" s="205"/>
      <c r="K110" s="205"/>
      <c r="N110" s="205"/>
      <c r="P110" s="205"/>
      <c r="R110" s="205"/>
      <c r="T110" s="205"/>
      <c r="V110" s="205"/>
    </row>
    <row r="111" spans="1:22" ht="12.75">
      <c r="A111" s="203"/>
      <c r="C111" s="219"/>
      <c r="I111" s="205"/>
      <c r="K111" s="205"/>
      <c r="N111" s="205"/>
      <c r="P111" s="205"/>
      <c r="R111" s="205"/>
      <c r="T111" s="205"/>
      <c r="V111" s="205"/>
    </row>
    <row r="112" spans="1:22" ht="12.75">
      <c r="A112" s="203"/>
      <c r="C112" s="219"/>
      <c r="I112" s="205"/>
      <c r="K112" s="205"/>
      <c r="N112" s="205"/>
      <c r="P112" s="205"/>
      <c r="R112" s="205"/>
      <c r="T112" s="205"/>
      <c r="V112" s="205"/>
    </row>
    <row r="113" spans="1:22" ht="12.75">
      <c r="A113" s="203"/>
      <c r="C113" s="219"/>
      <c r="I113" s="205"/>
      <c r="K113" s="205"/>
      <c r="N113" s="205"/>
      <c r="P113" s="205"/>
      <c r="R113" s="205"/>
      <c r="T113" s="205"/>
      <c r="V113" s="205"/>
    </row>
    <row r="114" spans="1:22" ht="12.75">
      <c r="A114" s="203"/>
      <c r="C114" s="219"/>
      <c r="I114" s="205"/>
      <c r="K114" s="205"/>
      <c r="N114" s="205"/>
      <c r="P114" s="205"/>
      <c r="R114" s="205"/>
      <c r="T114" s="205"/>
      <c r="V114" s="205"/>
    </row>
    <row r="115" spans="1:22" ht="12.75">
      <c r="A115" s="203"/>
      <c r="C115" s="219"/>
      <c r="I115" s="205"/>
      <c r="K115" s="205"/>
      <c r="N115" s="205"/>
      <c r="P115" s="205"/>
      <c r="R115" s="205"/>
      <c r="T115" s="205"/>
      <c r="V115" s="205"/>
    </row>
    <row r="116" spans="1:22" ht="12.75">
      <c r="A116" s="203"/>
      <c r="C116" s="219"/>
      <c r="I116" s="205"/>
      <c r="K116" s="205"/>
      <c r="N116" s="205"/>
      <c r="P116" s="205"/>
      <c r="R116" s="205"/>
      <c r="T116" s="205"/>
      <c r="V116" s="205"/>
    </row>
    <row r="117" spans="1:22" ht="12.75">
      <c r="A117" s="203"/>
      <c r="C117" s="219"/>
      <c r="I117" s="205"/>
      <c r="K117" s="205"/>
      <c r="N117" s="205"/>
      <c r="P117" s="205"/>
      <c r="R117" s="205"/>
      <c r="T117" s="205"/>
      <c r="V117" s="205"/>
    </row>
    <row r="118" spans="1:22" ht="12.75">
      <c r="A118" s="203"/>
      <c r="C118" s="219"/>
      <c r="I118" s="205"/>
      <c r="K118" s="205"/>
      <c r="N118" s="205"/>
      <c r="P118" s="205"/>
      <c r="R118" s="205"/>
      <c r="T118" s="205"/>
      <c r="V118" s="205"/>
    </row>
    <row r="119" spans="1:22" ht="12.75">
      <c r="A119" s="203"/>
      <c r="C119" s="219"/>
      <c r="I119" s="205"/>
      <c r="K119" s="205"/>
      <c r="N119" s="205"/>
      <c r="P119" s="205"/>
      <c r="R119" s="205"/>
      <c r="T119" s="205"/>
      <c r="V119" s="205"/>
    </row>
    <row r="120" spans="1:22" ht="12.75">
      <c r="A120" s="203"/>
      <c r="C120" s="219"/>
      <c r="I120" s="205"/>
      <c r="K120" s="205"/>
      <c r="N120" s="205"/>
      <c r="P120" s="205"/>
      <c r="R120" s="205"/>
      <c r="T120" s="205"/>
      <c r="V120" s="205"/>
    </row>
    <row r="121" spans="1:22" ht="12.75">
      <c r="A121" s="203"/>
      <c r="C121" s="219"/>
      <c r="I121" s="205"/>
      <c r="K121" s="205"/>
      <c r="N121" s="205"/>
      <c r="P121" s="205"/>
      <c r="R121" s="205"/>
      <c r="T121" s="205"/>
      <c r="V121" s="205"/>
    </row>
    <row r="122" spans="1:22" ht="12.75">
      <c r="A122" s="203"/>
      <c r="C122" s="219"/>
      <c r="I122" s="205"/>
      <c r="K122" s="205"/>
      <c r="N122" s="205"/>
      <c r="P122" s="205"/>
      <c r="R122" s="205"/>
      <c r="T122" s="205"/>
      <c r="V122" s="205"/>
    </row>
    <row r="123" spans="1:22" ht="12.75">
      <c r="A123" s="203"/>
      <c r="C123" s="219"/>
      <c r="I123" s="205"/>
      <c r="K123" s="205"/>
      <c r="N123" s="205"/>
      <c r="P123" s="205"/>
      <c r="R123" s="205"/>
      <c r="T123" s="205"/>
      <c r="V123" s="205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93" customWidth="1"/>
    <col min="2" max="2" width="7.00390625" style="93" customWidth="1"/>
    <col min="3" max="3" width="49.7109375" style="93" bestFit="1" customWidth="1"/>
    <col min="4" max="5" width="6.7109375" style="94" customWidth="1"/>
    <col min="6" max="6" width="8.7109375" style="94" customWidth="1"/>
    <col min="7" max="8" width="6.7109375" style="94" customWidth="1"/>
    <col min="9" max="9" width="8.7109375" style="94" customWidth="1"/>
    <col min="10" max="11" width="6.7109375" style="94" customWidth="1"/>
    <col min="12" max="12" width="8.7109375" style="94" customWidth="1"/>
    <col min="13" max="14" width="6.7109375" style="94" customWidth="1"/>
    <col min="15" max="16" width="8.7109375" style="94" customWidth="1"/>
    <col min="17" max="17" width="9.140625" style="95" customWidth="1"/>
    <col min="18" max="16384" width="9.140625" style="93" customWidth="1"/>
  </cols>
  <sheetData>
    <row r="1" spans="1:3" ht="15">
      <c r="A1" s="92" t="s">
        <v>168</v>
      </c>
      <c r="C1" s="62"/>
    </row>
    <row r="2" spans="1:3" ht="15">
      <c r="A2" s="96"/>
      <c r="C2" s="62"/>
    </row>
    <row r="3" spans="3:15" ht="15">
      <c r="C3" s="62"/>
      <c r="D3" s="97" t="s">
        <v>4</v>
      </c>
      <c r="I3" s="98">
        <f>MIN(P8:P35)</f>
        <v>4.187</v>
      </c>
      <c r="M3" s="99"/>
      <c r="O3" s="100"/>
    </row>
    <row r="4" spans="3:13" ht="15">
      <c r="C4" s="62"/>
      <c r="D4" s="97" t="s">
        <v>5</v>
      </c>
      <c r="I4" s="98">
        <f>MAX(P8:P35)</f>
        <v>9.039</v>
      </c>
      <c r="M4" s="99"/>
    </row>
    <row r="5" spans="3:4" ht="15">
      <c r="C5" s="62"/>
      <c r="D5" s="100"/>
    </row>
    <row r="6" spans="1:17" ht="15">
      <c r="A6" s="67"/>
      <c r="B6" s="256" t="s">
        <v>1</v>
      </c>
      <c r="C6" s="101"/>
      <c r="D6" s="258" t="s">
        <v>6</v>
      </c>
      <c r="E6" s="259"/>
      <c r="F6" s="260"/>
      <c r="G6" s="254" t="s">
        <v>7</v>
      </c>
      <c r="H6" s="254"/>
      <c r="I6" s="254"/>
      <c r="J6" s="253" t="s">
        <v>8</v>
      </c>
      <c r="K6" s="254"/>
      <c r="L6" s="255"/>
      <c r="M6" s="253" t="s">
        <v>9</v>
      </c>
      <c r="N6" s="254"/>
      <c r="O6" s="255"/>
      <c r="P6" s="102"/>
      <c r="Q6" s="103"/>
    </row>
    <row r="7" spans="1:17" s="112" customFormat="1" ht="25.5" customHeight="1">
      <c r="A7" s="104" t="s">
        <v>0</v>
      </c>
      <c r="B7" s="257"/>
      <c r="C7" s="105" t="s">
        <v>2</v>
      </c>
      <c r="D7" s="106" t="s">
        <v>10</v>
      </c>
      <c r="E7" s="107" t="s">
        <v>11</v>
      </c>
      <c r="F7" s="108" t="s">
        <v>12</v>
      </c>
      <c r="G7" s="109" t="s">
        <v>10</v>
      </c>
      <c r="H7" s="107" t="s">
        <v>11</v>
      </c>
      <c r="I7" s="110" t="s">
        <v>12</v>
      </c>
      <c r="J7" s="106" t="s">
        <v>10</v>
      </c>
      <c r="K7" s="107" t="s">
        <v>11</v>
      </c>
      <c r="L7" s="108" t="s">
        <v>12</v>
      </c>
      <c r="M7" s="106" t="s">
        <v>10</v>
      </c>
      <c r="N7" s="107" t="s">
        <v>11</v>
      </c>
      <c r="O7" s="108" t="s">
        <v>12</v>
      </c>
      <c r="P7" s="109" t="s">
        <v>13</v>
      </c>
      <c r="Q7" s="111" t="s">
        <v>14</v>
      </c>
    </row>
    <row r="8" spans="1:17" s="123" customFormat="1" ht="18" customHeight="1">
      <c r="A8" s="113">
        <v>1</v>
      </c>
      <c r="B8" s="114">
        <v>31</v>
      </c>
      <c r="C8" s="115" t="s">
        <v>36</v>
      </c>
      <c r="D8" s="116">
        <v>4.613</v>
      </c>
      <c r="E8" s="117"/>
      <c r="F8" s="118">
        <f aca="true" t="shared" si="0" ref="F8:F26">D8+E8*2</f>
        <v>4.613</v>
      </c>
      <c r="G8" s="119">
        <v>4.883</v>
      </c>
      <c r="H8" s="117"/>
      <c r="I8" s="120">
        <f aca="true" t="shared" si="1" ref="I8:I25">G8+H8*2</f>
        <v>4.883</v>
      </c>
      <c r="J8" s="121">
        <v>4.39</v>
      </c>
      <c r="K8" s="117"/>
      <c r="L8" s="118">
        <f aca="true" t="shared" si="2" ref="L8:L25">J8+K8*2</f>
        <v>4.39</v>
      </c>
      <c r="M8" s="121">
        <v>4.187</v>
      </c>
      <c r="N8" s="117"/>
      <c r="O8" s="118">
        <f aca="true" t="shared" si="3" ref="O8:O25">M8+N8*2</f>
        <v>4.187</v>
      </c>
      <c r="P8" s="119">
        <f aca="true" t="shared" si="4" ref="P8:P26">MIN(F8,I8,L8,O8)</f>
        <v>4.187</v>
      </c>
      <c r="Q8" s="122">
        <f>71.5*(((5.8/P8)-1)/((5.8/$I$3)-1))+3.5</f>
        <v>75</v>
      </c>
    </row>
    <row r="9" spans="1:17" s="123" customFormat="1" ht="18" customHeight="1">
      <c r="A9" s="113">
        <v>2</v>
      </c>
      <c r="B9" s="124">
        <v>2</v>
      </c>
      <c r="C9" s="125" t="s">
        <v>78</v>
      </c>
      <c r="D9" s="126">
        <v>4.426</v>
      </c>
      <c r="E9" s="127"/>
      <c r="F9" s="128">
        <f t="shared" si="0"/>
        <v>4.426</v>
      </c>
      <c r="G9" s="129">
        <v>4.263</v>
      </c>
      <c r="H9" s="127"/>
      <c r="I9" s="130">
        <f t="shared" si="1"/>
        <v>4.263</v>
      </c>
      <c r="J9" s="131">
        <v>4.422</v>
      </c>
      <c r="K9" s="127"/>
      <c r="L9" s="128">
        <f t="shared" si="2"/>
        <v>4.422</v>
      </c>
      <c r="M9" s="131">
        <v>4.356</v>
      </c>
      <c r="N9" s="127"/>
      <c r="O9" s="128">
        <f t="shared" si="3"/>
        <v>4.356</v>
      </c>
      <c r="P9" s="132">
        <f t="shared" si="4"/>
        <v>4.263</v>
      </c>
      <c r="Q9" s="133">
        <f aca="true" t="shared" si="5" ref="Q9:Q19">71.5*(((5.8/P9)-1)/((5.8/$I$3)-1))+3.5</f>
        <v>70.41649269751301</v>
      </c>
    </row>
    <row r="10" spans="1:17" s="123" customFormat="1" ht="18" customHeight="1">
      <c r="A10" s="113">
        <v>3</v>
      </c>
      <c r="B10" s="124">
        <v>7</v>
      </c>
      <c r="C10" s="125" t="s">
        <v>79</v>
      </c>
      <c r="D10" s="126">
        <v>4.438</v>
      </c>
      <c r="E10" s="127"/>
      <c r="F10" s="128">
        <f t="shared" si="0"/>
        <v>4.438</v>
      </c>
      <c r="G10" s="129">
        <v>4.33</v>
      </c>
      <c r="H10" s="127"/>
      <c r="I10" s="130">
        <f t="shared" si="1"/>
        <v>4.33</v>
      </c>
      <c r="J10" s="131">
        <v>4.457</v>
      </c>
      <c r="K10" s="127"/>
      <c r="L10" s="128">
        <f t="shared" si="2"/>
        <v>4.457</v>
      </c>
      <c r="M10" s="131">
        <v>4.429</v>
      </c>
      <c r="N10" s="127"/>
      <c r="O10" s="128">
        <f t="shared" si="3"/>
        <v>4.429</v>
      </c>
      <c r="P10" s="132">
        <f t="shared" si="4"/>
        <v>4.33</v>
      </c>
      <c r="Q10" s="133">
        <f t="shared" si="5"/>
        <v>66.5092156826249</v>
      </c>
    </row>
    <row r="11" spans="1:17" s="123" customFormat="1" ht="18" customHeight="1">
      <c r="A11" s="113">
        <v>4</v>
      </c>
      <c r="B11" s="124">
        <v>5</v>
      </c>
      <c r="C11" s="125" t="s">
        <v>80</v>
      </c>
      <c r="D11" s="126">
        <v>4.654</v>
      </c>
      <c r="E11" s="127"/>
      <c r="F11" s="128">
        <f t="shared" si="0"/>
        <v>4.654</v>
      </c>
      <c r="G11" s="129">
        <v>4.657</v>
      </c>
      <c r="H11" s="127"/>
      <c r="I11" s="130">
        <f t="shared" si="1"/>
        <v>4.657</v>
      </c>
      <c r="J11" s="131">
        <v>4.843</v>
      </c>
      <c r="K11" s="127"/>
      <c r="L11" s="128">
        <f t="shared" si="2"/>
        <v>4.843</v>
      </c>
      <c r="M11" s="131">
        <v>4.41</v>
      </c>
      <c r="N11" s="127"/>
      <c r="O11" s="128">
        <f t="shared" si="3"/>
        <v>4.41</v>
      </c>
      <c r="P11" s="132">
        <f t="shared" si="4"/>
        <v>4.41</v>
      </c>
      <c r="Q11" s="133">
        <f t="shared" si="5"/>
        <v>61.99932380474406</v>
      </c>
    </row>
    <row r="12" spans="1:17" s="123" customFormat="1" ht="18" customHeight="1">
      <c r="A12" s="113">
        <v>5</v>
      </c>
      <c r="B12" s="124">
        <v>9</v>
      </c>
      <c r="C12" s="125" t="s">
        <v>33</v>
      </c>
      <c r="D12" s="126">
        <v>4.627</v>
      </c>
      <c r="E12" s="127"/>
      <c r="F12" s="128">
        <f t="shared" si="0"/>
        <v>4.627</v>
      </c>
      <c r="G12" s="129">
        <v>4.695</v>
      </c>
      <c r="H12" s="127"/>
      <c r="I12" s="130">
        <f t="shared" si="1"/>
        <v>4.695</v>
      </c>
      <c r="J12" s="131">
        <v>4.52</v>
      </c>
      <c r="K12" s="127"/>
      <c r="L12" s="128">
        <f t="shared" si="2"/>
        <v>4.52</v>
      </c>
      <c r="M12" s="131">
        <v>4.437</v>
      </c>
      <c r="N12" s="127"/>
      <c r="O12" s="128">
        <f t="shared" si="3"/>
        <v>4.437</v>
      </c>
      <c r="P12" s="132">
        <f t="shared" si="4"/>
        <v>4.437</v>
      </c>
      <c r="Q12" s="133">
        <f t="shared" si="5"/>
        <v>60.513941058961294</v>
      </c>
    </row>
    <row r="13" spans="1:17" s="123" customFormat="1" ht="18" customHeight="1">
      <c r="A13" s="113">
        <v>6</v>
      </c>
      <c r="B13" s="124">
        <v>28</v>
      </c>
      <c r="C13" s="125" t="s">
        <v>81</v>
      </c>
      <c r="D13" s="126">
        <v>4.504</v>
      </c>
      <c r="E13" s="134"/>
      <c r="F13" s="128">
        <f t="shared" si="0"/>
        <v>4.504</v>
      </c>
      <c r="G13" s="132">
        <v>4.488</v>
      </c>
      <c r="H13" s="134"/>
      <c r="I13" s="130">
        <f t="shared" si="1"/>
        <v>4.488</v>
      </c>
      <c r="J13" s="135">
        <v>4.572</v>
      </c>
      <c r="K13" s="134"/>
      <c r="L13" s="128">
        <f t="shared" si="2"/>
        <v>4.572</v>
      </c>
      <c r="M13" s="135">
        <v>4.53</v>
      </c>
      <c r="N13" s="134"/>
      <c r="O13" s="128">
        <f t="shared" si="3"/>
        <v>4.53</v>
      </c>
      <c r="P13" s="132">
        <f t="shared" si="4"/>
        <v>4.488</v>
      </c>
      <c r="Q13" s="133">
        <f t="shared" si="5"/>
        <v>57.75698065959182</v>
      </c>
    </row>
    <row r="14" spans="1:17" s="123" customFormat="1" ht="18" customHeight="1">
      <c r="A14" s="113">
        <v>7</v>
      </c>
      <c r="B14" s="124">
        <v>32</v>
      </c>
      <c r="C14" s="125" t="s">
        <v>82</v>
      </c>
      <c r="D14" s="126">
        <v>4.996</v>
      </c>
      <c r="E14" s="134"/>
      <c r="F14" s="128">
        <f t="shared" si="0"/>
        <v>4.996</v>
      </c>
      <c r="G14" s="132">
        <v>4.755</v>
      </c>
      <c r="H14" s="134"/>
      <c r="I14" s="130">
        <f t="shared" si="1"/>
        <v>4.755</v>
      </c>
      <c r="J14" s="135">
        <v>4.717</v>
      </c>
      <c r="K14" s="134"/>
      <c r="L14" s="128">
        <f t="shared" si="2"/>
        <v>4.717</v>
      </c>
      <c r="M14" s="135">
        <v>4.62</v>
      </c>
      <c r="N14" s="134"/>
      <c r="O14" s="128">
        <f t="shared" si="3"/>
        <v>4.62</v>
      </c>
      <c r="P14" s="132">
        <f t="shared" si="4"/>
        <v>4.62</v>
      </c>
      <c r="Q14" s="133">
        <f t="shared" si="5"/>
        <v>50.903964809730475</v>
      </c>
    </row>
    <row r="15" spans="1:17" s="123" customFormat="1" ht="18" customHeight="1">
      <c r="A15" s="113">
        <v>8</v>
      </c>
      <c r="B15" s="124">
        <v>15</v>
      </c>
      <c r="C15" s="125" t="s">
        <v>83</v>
      </c>
      <c r="D15" s="126">
        <v>4.712</v>
      </c>
      <c r="E15" s="127"/>
      <c r="F15" s="128">
        <f t="shared" si="0"/>
        <v>4.712</v>
      </c>
      <c r="G15" s="129">
        <v>4.679</v>
      </c>
      <c r="H15" s="127"/>
      <c r="I15" s="130">
        <f t="shared" si="1"/>
        <v>4.679</v>
      </c>
      <c r="J15" s="131">
        <v>4.761</v>
      </c>
      <c r="K15" s="127"/>
      <c r="L15" s="128">
        <f t="shared" si="2"/>
        <v>4.761</v>
      </c>
      <c r="M15" s="131">
        <v>4.724</v>
      </c>
      <c r="N15" s="127"/>
      <c r="O15" s="128">
        <f t="shared" si="3"/>
        <v>4.724</v>
      </c>
      <c r="P15" s="132">
        <f>MIN(F15,I15,L15,O15)</f>
        <v>4.679</v>
      </c>
      <c r="Q15" s="133">
        <f t="shared" si="5"/>
        <v>47.965911850802975</v>
      </c>
    </row>
    <row r="16" spans="1:17" s="123" customFormat="1" ht="18" customHeight="1">
      <c r="A16" s="113">
        <v>9</v>
      </c>
      <c r="B16" s="124">
        <v>11</v>
      </c>
      <c r="C16" s="125" t="s">
        <v>84</v>
      </c>
      <c r="D16" s="126">
        <v>4.989</v>
      </c>
      <c r="E16" s="127"/>
      <c r="F16" s="128">
        <f t="shared" si="0"/>
        <v>4.989</v>
      </c>
      <c r="G16" s="129">
        <v>4.723</v>
      </c>
      <c r="H16" s="127"/>
      <c r="I16" s="130">
        <f t="shared" si="1"/>
        <v>4.723</v>
      </c>
      <c r="J16" s="131">
        <v>4.843</v>
      </c>
      <c r="K16" s="127"/>
      <c r="L16" s="128">
        <f t="shared" si="2"/>
        <v>4.843</v>
      </c>
      <c r="M16" s="131">
        <v>5.472</v>
      </c>
      <c r="N16" s="127"/>
      <c r="O16" s="128">
        <f t="shared" si="3"/>
        <v>5.472</v>
      </c>
      <c r="P16" s="132">
        <f t="shared" si="4"/>
        <v>4.723</v>
      </c>
      <c r="Q16" s="133">
        <f t="shared" si="5"/>
        <v>45.82260518529381</v>
      </c>
    </row>
    <row r="17" spans="1:17" s="123" customFormat="1" ht="18" customHeight="1">
      <c r="A17" s="113">
        <v>10</v>
      </c>
      <c r="B17" s="124">
        <v>1</v>
      </c>
      <c r="C17" s="125" t="s">
        <v>85</v>
      </c>
      <c r="D17" s="126">
        <v>5.387</v>
      </c>
      <c r="E17" s="127"/>
      <c r="F17" s="128">
        <f>D17+E17*2</f>
        <v>5.387</v>
      </c>
      <c r="G17" s="129">
        <v>5.396</v>
      </c>
      <c r="H17" s="127"/>
      <c r="I17" s="130">
        <f>G17+H17*2</f>
        <v>5.396</v>
      </c>
      <c r="J17" s="131">
        <v>5.186</v>
      </c>
      <c r="K17" s="127"/>
      <c r="L17" s="128">
        <f>J17+K17*2</f>
        <v>5.186</v>
      </c>
      <c r="M17" s="131">
        <v>4.991</v>
      </c>
      <c r="N17" s="127"/>
      <c r="O17" s="128">
        <f>M17+N17*2</f>
        <v>4.991</v>
      </c>
      <c r="P17" s="132">
        <f>MIN(F17,I17,L17,O17)</f>
        <v>4.991</v>
      </c>
      <c r="Q17" s="133">
        <f t="shared" si="5"/>
        <v>33.584000487921074</v>
      </c>
    </row>
    <row r="18" spans="1:17" s="123" customFormat="1" ht="18" customHeight="1">
      <c r="A18" s="113">
        <v>11</v>
      </c>
      <c r="B18" s="124">
        <v>6</v>
      </c>
      <c r="C18" s="125" t="s">
        <v>86</v>
      </c>
      <c r="D18" s="126">
        <v>5.171</v>
      </c>
      <c r="E18" s="127"/>
      <c r="F18" s="128">
        <f t="shared" si="0"/>
        <v>5.171</v>
      </c>
      <c r="G18" s="129">
        <v>5.826</v>
      </c>
      <c r="H18" s="127"/>
      <c r="I18" s="130">
        <f t="shared" si="1"/>
        <v>5.826</v>
      </c>
      <c r="J18" s="131">
        <v>5.562</v>
      </c>
      <c r="K18" s="127"/>
      <c r="L18" s="128">
        <f t="shared" si="2"/>
        <v>5.562</v>
      </c>
      <c r="M18" s="131">
        <v>5.53</v>
      </c>
      <c r="N18" s="127"/>
      <c r="O18" s="128">
        <f t="shared" si="3"/>
        <v>5.53</v>
      </c>
      <c r="P18" s="132">
        <f>MIN(F18,I18,L18,O18)</f>
        <v>5.171</v>
      </c>
      <c r="Q18" s="133">
        <f t="shared" si="5"/>
        <v>26.076194759198213</v>
      </c>
    </row>
    <row r="19" spans="1:17" s="123" customFormat="1" ht="18" customHeight="1">
      <c r="A19" s="113">
        <v>12</v>
      </c>
      <c r="B19" s="124">
        <v>16</v>
      </c>
      <c r="C19" s="125" t="s">
        <v>87</v>
      </c>
      <c r="D19" s="126">
        <v>5.804</v>
      </c>
      <c r="E19" s="127"/>
      <c r="F19" s="128">
        <f t="shared" si="0"/>
        <v>5.804</v>
      </c>
      <c r="G19" s="129">
        <v>5.804</v>
      </c>
      <c r="H19" s="127">
        <v>5</v>
      </c>
      <c r="I19" s="130">
        <f t="shared" si="1"/>
        <v>15.804</v>
      </c>
      <c r="J19" s="131">
        <v>5.985</v>
      </c>
      <c r="K19" s="127"/>
      <c r="L19" s="128">
        <f t="shared" si="2"/>
        <v>5.985</v>
      </c>
      <c r="M19" s="131">
        <v>5.436</v>
      </c>
      <c r="N19" s="127"/>
      <c r="O19" s="128">
        <f t="shared" si="3"/>
        <v>5.436</v>
      </c>
      <c r="P19" s="132">
        <f t="shared" si="4"/>
        <v>5.436</v>
      </c>
      <c r="Q19" s="133">
        <f t="shared" si="5"/>
        <v>15.927866255912814</v>
      </c>
    </row>
    <row r="20" spans="1:17" s="123" customFormat="1" ht="18" customHeight="1">
      <c r="A20" s="113">
        <v>13</v>
      </c>
      <c r="B20" s="124">
        <v>4</v>
      </c>
      <c r="C20" s="125" t="s">
        <v>88</v>
      </c>
      <c r="D20" s="126">
        <v>9.321</v>
      </c>
      <c r="E20" s="127"/>
      <c r="F20" s="128">
        <f t="shared" si="0"/>
        <v>9.321</v>
      </c>
      <c r="G20" s="129">
        <v>9.773</v>
      </c>
      <c r="H20" s="127"/>
      <c r="I20" s="130">
        <f t="shared" si="1"/>
        <v>9.773</v>
      </c>
      <c r="J20" s="131">
        <v>6.071</v>
      </c>
      <c r="K20" s="127"/>
      <c r="L20" s="128">
        <f t="shared" si="2"/>
        <v>6.071</v>
      </c>
      <c r="M20" s="131">
        <v>5.944</v>
      </c>
      <c r="N20" s="127"/>
      <c r="O20" s="128">
        <f t="shared" si="3"/>
        <v>5.944</v>
      </c>
      <c r="P20" s="132">
        <f t="shared" si="4"/>
        <v>5.944</v>
      </c>
      <c r="Q20" s="133">
        <v>3.5</v>
      </c>
    </row>
    <row r="21" spans="1:17" s="123" customFormat="1" ht="18" customHeight="1">
      <c r="A21" s="113">
        <v>13</v>
      </c>
      <c r="B21" s="124">
        <v>13</v>
      </c>
      <c r="C21" s="125" t="s">
        <v>89</v>
      </c>
      <c r="D21" s="126">
        <v>6.307</v>
      </c>
      <c r="E21" s="127"/>
      <c r="F21" s="128">
        <f t="shared" si="0"/>
        <v>6.307</v>
      </c>
      <c r="G21" s="129">
        <v>6.009</v>
      </c>
      <c r="H21" s="127"/>
      <c r="I21" s="130">
        <f t="shared" si="1"/>
        <v>6.009</v>
      </c>
      <c r="J21" s="131"/>
      <c r="K21" s="127"/>
      <c r="L21" s="128" t="s">
        <v>77</v>
      </c>
      <c r="M21" s="131"/>
      <c r="N21" s="127"/>
      <c r="O21" s="128" t="s">
        <v>77</v>
      </c>
      <c r="P21" s="132">
        <f t="shared" si="4"/>
        <v>6.009</v>
      </c>
      <c r="Q21" s="133">
        <v>3.5</v>
      </c>
    </row>
    <row r="22" spans="1:17" s="123" customFormat="1" ht="18" customHeight="1">
      <c r="A22" s="113">
        <v>13</v>
      </c>
      <c r="B22" s="124">
        <v>17</v>
      </c>
      <c r="C22" s="125" t="s">
        <v>34</v>
      </c>
      <c r="D22" s="126">
        <v>6.579</v>
      </c>
      <c r="E22" s="127"/>
      <c r="F22" s="128">
        <f t="shared" si="0"/>
        <v>6.579</v>
      </c>
      <c r="G22" s="129">
        <v>6.271</v>
      </c>
      <c r="H22" s="127"/>
      <c r="I22" s="130">
        <f t="shared" si="1"/>
        <v>6.271</v>
      </c>
      <c r="J22" s="131">
        <v>8.581</v>
      </c>
      <c r="K22" s="127"/>
      <c r="L22" s="128">
        <f t="shared" si="2"/>
        <v>8.581</v>
      </c>
      <c r="M22" s="131">
        <v>6.944</v>
      </c>
      <c r="N22" s="127"/>
      <c r="O22" s="128">
        <f t="shared" si="3"/>
        <v>6.944</v>
      </c>
      <c r="P22" s="132">
        <f t="shared" si="4"/>
        <v>6.271</v>
      </c>
      <c r="Q22" s="133">
        <v>3.5</v>
      </c>
    </row>
    <row r="23" spans="1:17" s="123" customFormat="1" ht="18" customHeight="1">
      <c r="A23" s="113">
        <v>13</v>
      </c>
      <c r="B23" s="124">
        <v>26</v>
      </c>
      <c r="C23" s="125" t="s">
        <v>90</v>
      </c>
      <c r="D23" s="126">
        <v>6.351</v>
      </c>
      <c r="E23" s="134"/>
      <c r="F23" s="128">
        <f t="shared" si="0"/>
        <v>6.351</v>
      </c>
      <c r="G23" s="132">
        <v>6.403</v>
      </c>
      <c r="H23" s="134"/>
      <c r="I23" s="130">
        <f t="shared" si="1"/>
        <v>6.403</v>
      </c>
      <c r="J23" s="135">
        <v>6.666</v>
      </c>
      <c r="K23" s="134"/>
      <c r="L23" s="128">
        <f t="shared" si="2"/>
        <v>6.666</v>
      </c>
      <c r="M23" s="135">
        <v>6.4</v>
      </c>
      <c r="N23" s="134"/>
      <c r="O23" s="128">
        <f t="shared" si="3"/>
        <v>6.4</v>
      </c>
      <c r="P23" s="132">
        <f t="shared" si="4"/>
        <v>6.351</v>
      </c>
      <c r="Q23" s="133">
        <v>3.5</v>
      </c>
    </row>
    <row r="24" spans="1:17" s="123" customFormat="1" ht="18" customHeight="1">
      <c r="A24" s="113">
        <v>13</v>
      </c>
      <c r="B24" s="124">
        <v>14</v>
      </c>
      <c r="C24" s="125" t="s">
        <v>91</v>
      </c>
      <c r="D24" s="126">
        <v>6.983</v>
      </c>
      <c r="E24" s="127"/>
      <c r="F24" s="128">
        <f t="shared" si="0"/>
        <v>6.983</v>
      </c>
      <c r="G24" s="129">
        <v>6.541</v>
      </c>
      <c r="H24" s="127"/>
      <c r="I24" s="130">
        <f t="shared" si="1"/>
        <v>6.541</v>
      </c>
      <c r="J24" s="131">
        <v>6.859</v>
      </c>
      <c r="K24" s="127"/>
      <c r="L24" s="128">
        <f t="shared" si="2"/>
        <v>6.859</v>
      </c>
      <c r="M24" s="131">
        <v>7.05</v>
      </c>
      <c r="N24" s="127"/>
      <c r="O24" s="128">
        <f t="shared" si="3"/>
        <v>7.05</v>
      </c>
      <c r="P24" s="132">
        <f t="shared" si="4"/>
        <v>6.541</v>
      </c>
      <c r="Q24" s="133">
        <v>3.5</v>
      </c>
    </row>
    <row r="25" spans="1:17" s="123" customFormat="1" ht="18" customHeight="1">
      <c r="A25" s="113">
        <v>13</v>
      </c>
      <c r="B25" s="124">
        <v>3</v>
      </c>
      <c r="C25" s="125" t="s">
        <v>92</v>
      </c>
      <c r="D25" s="126">
        <v>7.54</v>
      </c>
      <c r="E25" s="127"/>
      <c r="F25" s="128">
        <f t="shared" si="0"/>
        <v>7.54</v>
      </c>
      <c r="G25" s="129">
        <v>7.338</v>
      </c>
      <c r="H25" s="127"/>
      <c r="I25" s="130">
        <f t="shared" si="1"/>
        <v>7.338</v>
      </c>
      <c r="J25" s="131">
        <v>7.407</v>
      </c>
      <c r="K25" s="127"/>
      <c r="L25" s="128">
        <f t="shared" si="2"/>
        <v>7.407</v>
      </c>
      <c r="M25" s="131">
        <v>7.33</v>
      </c>
      <c r="N25" s="127"/>
      <c r="O25" s="128">
        <f t="shared" si="3"/>
        <v>7.33</v>
      </c>
      <c r="P25" s="132">
        <f t="shared" si="4"/>
        <v>7.33</v>
      </c>
      <c r="Q25" s="133">
        <v>3.5</v>
      </c>
    </row>
    <row r="26" spans="1:17" s="123" customFormat="1" ht="18" customHeight="1">
      <c r="A26" s="113">
        <v>13</v>
      </c>
      <c r="B26" s="124">
        <v>33</v>
      </c>
      <c r="C26" s="125" t="s">
        <v>93</v>
      </c>
      <c r="D26" s="126">
        <v>9.039</v>
      </c>
      <c r="E26" s="134"/>
      <c r="F26" s="136">
        <f t="shared" si="0"/>
        <v>9.039</v>
      </c>
      <c r="G26" s="132"/>
      <c r="H26" s="134"/>
      <c r="I26" s="130" t="s">
        <v>77</v>
      </c>
      <c r="J26" s="135"/>
      <c r="K26" s="134"/>
      <c r="L26" s="128" t="s">
        <v>77</v>
      </c>
      <c r="M26" s="135"/>
      <c r="N26" s="134"/>
      <c r="O26" s="128" t="s">
        <v>77</v>
      </c>
      <c r="P26" s="132">
        <f t="shared" si="4"/>
        <v>9.039</v>
      </c>
      <c r="Q26" s="133">
        <v>3.5</v>
      </c>
    </row>
    <row r="27" spans="1:17" s="123" customFormat="1" ht="18" customHeight="1">
      <c r="A27" s="113">
        <v>20</v>
      </c>
      <c r="B27" s="124">
        <v>34</v>
      </c>
      <c r="C27" s="125" t="s">
        <v>94</v>
      </c>
      <c r="D27" s="126"/>
      <c r="E27" s="137"/>
      <c r="F27" s="128" t="s">
        <v>77</v>
      </c>
      <c r="G27" s="138"/>
      <c r="H27" s="137"/>
      <c r="I27" s="130" t="s">
        <v>77</v>
      </c>
      <c r="J27" s="139"/>
      <c r="K27" s="137"/>
      <c r="L27" s="128" t="s">
        <v>77</v>
      </c>
      <c r="M27" s="139"/>
      <c r="N27" s="137"/>
      <c r="O27" s="128" t="s">
        <v>77</v>
      </c>
      <c r="P27" s="132" t="s">
        <v>77</v>
      </c>
      <c r="Q27" s="133">
        <v>0</v>
      </c>
    </row>
    <row r="28" spans="1:17" s="123" customFormat="1" ht="18" customHeight="1">
      <c r="A28" s="113">
        <v>20</v>
      </c>
      <c r="B28" s="124">
        <v>12</v>
      </c>
      <c r="C28" s="125" t="s">
        <v>95</v>
      </c>
      <c r="D28" s="126"/>
      <c r="E28" s="127"/>
      <c r="F28" s="128" t="s">
        <v>77</v>
      </c>
      <c r="G28" s="129"/>
      <c r="H28" s="127"/>
      <c r="I28" s="130" t="s">
        <v>77</v>
      </c>
      <c r="J28" s="131"/>
      <c r="K28" s="127"/>
      <c r="L28" s="128" t="s">
        <v>77</v>
      </c>
      <c r="M28" s="131"/>
      <c r="N28" s="127"/>
      <c r="O28" s="128" t="s">
        <v>77</v>
      </c>
      <c r="P28" s="132" t="s">
        <v>77</v>
      </c>
      <c r="Q28" s="133">
        <v>0</v>
      </c>
    </row>
    <row r="29" spans="1:17" s="123" customFormat="1" ht="18" customHeight="1">
      <c r="A29" s="113">
        <v>20</v>
      </c>
      <c r="B29" s="124">
        <v>19</v>
      </c>
      <c r="C29" s="125" t="s">
        <v>96</v>
      </c>
      <c r="D29" s="126"/>
      <c r="E29" s="127"/>
      <c r="F29" s="128" t="s">
        <v>77</v>
      </c>
      <c r="G29" s="129"/>
      <c r="H29" s="127"/>
      <c r="I29" s="130" t="s">
        <v>77</v>
      </c>
      <c r="J29" s="131"/>
      <c r="K29" s="127"/>
      <c r="L29" s="128" t="s">
        <v>77</v>
      </c>
      <c r="M29" s="131"/>
      <c r="N29" s="127"/>
      <c r="O29" s="128" t="s">
        <v>77</v>
      </c>
      <c r="P29" s="132" t="s">
        <v>77</v>
      </c>
      <c r="Q29" s="133">
        <v>0</v>
      </c>
    </row>
    <row r="30" spans="1:17" s="123" customFormat="1" ht="18" customHeight="1">
      <c r="A30" s="113">
        <v>20</v>
      </c>
      <c r="B30" s="124">
        <v>20</v>
      </c>
      <c r="C30" s="125" t="s">
        <v>35</v>
      </c>
      <c r="D30" s="126"/>
      <c r="E30" s="127"/>
      <c r="F30" s="128" t="s">
        <v>77</v>
      </c>
      <c r="G30" s="129"/>
      <c r="H30" s="127"/>
      <c r="I30" s="130" t="s">
        <v>77</v>
      </c>
      <c r="J30" s="131"/>
      <c r="K30" s="127"/>
      <c r="L30" s="128" t="s">
        <v>77</v>
      </c>
      <c r="M30" s="131"/>
      <c r="N30" s="127"/>
      <c r="O30" s="128" t="s">
        <v>77</v>
      </c>
      <c r="P30" s="132" t="s">
        <v>77</v>
      </c>
      <c r="Q30" s="133">
        <v>0</v>
      </c>
    </row>
    <row r="31" spans="1:17" s="123" customFormat="1" ht="18" customHeight="1">
      <c r="A31" s="113">
        <v>20</v>
      </c>
      <c r="B31" s="124">
        <v>21</v>
      </c>
      <c r="C31" s="125" t="s">
        <v>97</v>
      </c>
      <c r="D31" s="126"/>
      <c r="E31" s="134"/>
      <c r="F31" s="128" t="s">
        <v>77</v>
      </c>
      <c r="G31" s="132"/>
      <c r="H31" s="134"/>
      <c r="I31" s="130" t="s">
        <v>77</v>
      </c>
      <c r="J31" s="135"/>
      <c r="K31" s="134"/>
      <c r="L31" s="128" t="s">
        <v>77</v>
      </c>
      <c r="M31" s="135"/>
      <c r="N31" s="134"/>
      <c r="O31" s="128" t="s">
        <v>77</v>
      </c>
      <c r="P31" s="132" t="s">
        <v>77</v>
      </c>
      <c r="Q31" s="133">
        <v>0</v>
      </c>
    </row>
    <row r="32" spans="1:17" s="123" customFormat="1" ht="18" customHeight="1">
      <c r="A32" s="113">
        <v>20</v>
      </c>
      <c r="B32" s="124">
        <v>23</v>
      </c>
      <c r="C32" s="125" t="s">
        <v>98</v>
      </c>
      <c r="D32" s="126"/>
      <c r="E32" s="134"/>
      <c r="F32" s="128" t="s">
        <v>77</v>
      </c>
      <c r="G32" s="132"/>
      <c r="H32" s="134"/>
      <c r="I32" s="130" t="s">
        <v>77</v>
      </c>
      <c r="J32" s="135"/>
      <c r="K32" s="134"/>
      <c r="L32" s="128" t="s">
        <v>77</v>
      </c>
      <c r="M32" s="135"/>
      <c r="N32" s="134"/>
      <c r="O32" s="128" t="s">
        <v>77</v>
      </c>
      <c r="P32" s="132" t="s">
        <v>77</v>
      </c>
      <c r="Q32" s="133">
        <v>0</v>
      </c>
    </row>
    <row r="33" spans="1:17" s="123" customFormat="1" ht="18" customHeight="1">
      <c r="A33" s="113">
        <v>20</v>
      </c>
      <c r="B33" s="124">
        <v>24</v>
      </c>
      <c r="C33" s="125" t="s">
        <v>99</v>
      </c>
      <c r="D33" s="126"/>
      <c r="E33" s="134"/>
      <c r="F33" s="128" t="s">
        <v>77</v>
      </c>
      <c r="G33" s="132"/>
      <c r="H33" s="134"/>
      <c r="I33" s="130" t="s">
        <v>77</v>
      </c>
      <c r="J33" s="135"/>
      <c r="K33" s="134"/>
      <c r="L33" s="128" t="s">
        <v>77</v>
      </c>
      <c r="M33" s="135"/>
      <c r="N33" s="134"/>
      <c r="O33" s="128" t="s">
        <v>77</v>
      </c>
      <c r="P33" s="132" t="s">
        <v>77</v>
      </c>
      <c r="Q33" s="133">
        <v>0</v>
      </c>
    </row>
    <row r="34" spans="1:17" s="123" customFormat="1" ht="18" customHeight="1">
      <c r="A34" s="113">
        <v>20</v>
      </c>
      <c r="B34" s="124">
        <v>27</v>
      </c>
      <c r="C34" s="125" t="s">
        <v>100</v>
      </c>
      <c r="D34" s="126"/>
      <c r="E34" s="134"/>
      <c r="F34" s="128" t="s">
        <v>77</v>
      </c>
      <c r="G34" s="132"/>
      <c r="H34" s="134"/>
      <c r="I34" s="130" t="s">
        <v>77</v>
      </c>
      <c r="J34" s="135"/>
      <c r="K34" s="134"/>
      <c r="L34" s="128" t="s">
        <v>77</v>
      </c>
      <c r="M34" s="135"/>
      <c r="N34" s="134"/>
      <c r="O34" s="128" t="s">
        <v>77</v>
      </c>
      <c r="P34" s="132" t="s">
        <v>77</v>
      </c>
      <c r="Q34" s="133">
        <v>0</v>
      </c>
    </row>
    <row r="35" spans="1:17" ht="18" customHeight="1">
      <c r="A35" s="72">
        <v>20</v>
      </c>
      <c r="B35" s="140">
        <v>30</v>
      </c>
      <c r="C35" s="141" t="s">
        <v>101</v>
      </c>
      <c r="D35" s="142"/>
      <c r="E35" s="143"/>
      <c r="F35" s="144" t="s">
        <v>77</v>
      </c>
      <c r="G35" s="145"/>
      <c r="H35" s="143"/>
      <c r="I35" s="146" t="s">
        <v>77</v>
      </c>
      <c r="J35" s="147"/>
      <c r="K35" s="143"/>
      <c r="L35" s="144" t="s">
        <v>77</v>
      </c>
      <c r="M35" s="147"/>
      <c r="N35" s="143"/>
      <c r="O35" s="144" t="s">
        <v>77</v>
      </c>
      <c r="P35" s="145" t="s">
        <v>77</v>
      </c>
      <c r="Q35" s="148">
        <v>0</v>
      </c>
    </row>
  </sheetData>
  <sheetProtection/>
  <mergeCells count="5">
    <mergeCell ref="M6:O6"/>
    <mergeCell ref="B6:B7"/>
    <mergeCell ref="D6:F6"/>
    <mergeCell ref="G6:I6"/>
    <mergeCell ref="J6:L6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62" bestFit="1" customWidth="1"/>
    <col min="2" max="2" width="5.00390625" style="62" customWidth="1"/>
    <col min="3" max="3" width="4.7109375" style="62" hidden="1" customWidth="1"/>
    <col min="4" max="4" width="49.7109375" style="62" bestFit="1" customWidth="1"/>
    <col min="5" max="5" width="8.7109375" style="63" customWidth="1"/>
    <col min="6" max="10" width="8.7109375" style="62" customWidth="1"/>
    <col min="11" max="11" width="8.7109375" style="64" customWidth="1"/>
    <col min="12" max="16" width="8.7109375" style="62" customWidth="1"/>
    <col min="17" max="16384" width="9.140625" style="62" customWidth="1"/>
  </cols>
  <sheetData>
    <row r="1" spans="1:17" s="1" customFormat="1" ht="15.75">
      <c r="A1" s="16" t="s">
        <v>169</v>
      </c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s="1" customFormat="1" ht="15.75">
      <c r="A2" s="12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3:17" s="1" customFormat="1" ht="12.75">
      <c r="C3" s="8"/>
      <c r="E3" s="9" t="s">
        <v>4</v>
      </c>
      <c r="F3" s="2"/>
      <c r="G3" s="2"/>
      <c r="H3" s="2"/>
      <c r="I3" s="61">
        <f>MIN(Q8:Q35)</f>
        <v>5.122</v>
      </c>
      <c r="J3" s="2"/>
      <c r="K3" s="2"/>
      <c r="L3" s="2"/>
      <c r="M3" s="4"/>
      <c r="N3" s="2"/>
      <c r="O3" s="7"/>
      <c r="P3" s="2"/>
      <c r="Q3" s="3"/>
    </row>
    <row r="4" spans="3:17" s="1" customFormat="1" ht="12.75">
      <c r="C4" s="8"/>
      <c r="E4" s="9" t="s">
        <v>5</v>
      </c>
      <c r="F4" s="2"/>
      <c r="G4" s="2"/>
      <c r="H4" s="2"/>
      <c r="I4" s="61">
        <f>MAX(Q8:Q35)</f>
        <v>7.6635</v>
      </c>
      <c r="J4" s="2"/>
      <c r="K4" s="2"/>
      <c r="L4" s="2"/>
      <c r="M4" s="4"/>
      <c r="N4" s="2"/>
      <c r="O4" s="2"/>
      <c r="P4" s="2"/>
      <c r="Q4" s="3"/>
    </row>
    <row r="6" spans="1:18" ht="15">
      <c r="A6" s="65"/>
      <c r="B6" s="264" t="s">
        <v>64</v>
      </c>
      <c r="C6" s="66"/>
      <c r="D6" s="65"/>
      <c r="E6" s="261" t="s">
        <v>65</v>
      </c>
      <c r="F6" s="262"/>
      <c r="G6" s="263"/>
      <c r="H6" s="261" t="s">
        <v>66</v>
      </c>
      <c r="I6" s="262"/>
      <c r="J6" s="263"/>
      <c r="K6" s="261" t="s">
        <v>67</v>
      </c>
      <c r="L6" s="262"/>
      <c r="M6" s="263"/>
      <c r="N6" s="261" t="s">
        <v>68</v>
      </c>
      <c r="O6" s="262"/>
      <c r="P6" s="263"/>
      <c r="Q6" s="67"/>
      <c r="R6" s="67"/>
    </row>
    <row r="7" spans="1:18" ht="30">
      <c r="A7" s="68" t="s">
        <v>69</v>
      </c>
      <c r="B7" s="265"/>
      <c r="C7" s="69" t="s">
        <v>70</v>
      </c>
      <c r="D7" s="68" t="s">
        <v>71</v>
      </c>
      <c r="E7" s="70" t="s">
        <v>72</v>
      </c>
      <c r="F7" s="71" t="s">
        <v>73</v>
      </c>
      <c r="G7" s="72" t="s">
        <v>74</v>
      </c>
      <c r="H7" s="72" t="s">
        <v>72</v>
      </c>
      <c r="I7" s="71" t="s">
        <v>73</v>
      </c>
      <c r="J7" s="72" t="s">
        <v>74</v>
      </c>
      <c r="K7" s="73" t="s">
        <v>72</v>
      </c>
      <c r="L7" s="71" t="s">
        <v>73</v>
      </c>
      <c r="M7" s="72" t="s">
        <v>74</v>
      </c>
      <c r="N7" s="72" t="s">
        <v>72</v>
      </c>
      <c r="O7" s="71" t="s">
        <v>73</v>
      </c>
      <c r="P7" s="72" t="s">
        <v>74</v>
      </c>
      <c r="Q7" s="72" t="s">
        <v>75</v>
      </c>
      <c r="R7" s="72" t="s">
        <v>76</v>
      </c>
    </row>
    <row r="8" spans="1:18" ht="18" customHeight="1">
      <c r="A8" s="65">
        <v>1</v>
      </c>
      <c r="B8" s="74">
        <v>2</v>
      </c>
      <c r="C8" s="75">
        <v>73</v>
      </c>
      <c r="D8" s="76" t="s">
        <v>40</v>
      </c>
      <c r="E8" s="77">
        <v>0</v>
      </c>
      <c r="F8" s="78"/>
      <c r="G8" s="77" t="s">
        <v>77</v>
      </c>
      <c r="H8" s="77">
        <f>+('[1]＃２'!$F$9+'[1]＃２'!$F$11)/2</f>
        <v>5.2005</v>
      </c>
      <c r="I8" s="78"/>
      <c r="J8" s="77">
        <f aca="true" t="shared" si="0" ref="J8:J26">H8+(0.25*I8)</f>
        <v>5.2005</v>
      </c>
      <c r="K8" s="77">
        <f>+('[1]＃２'!$F$14+'[1]＃２'!$F$16)/2</f>
        <v>5.2315000000000005</v>
      </c>
      <c r="L8" s="78"/>
      <c r="M8" s="77">
        <f>K8+(0.25*L8)</f>
        <v>5.2315000000000005</v>
      </c>
      <c r="N8" s="77">
        <f>+('[1]＃２'!$F$19+'[1]＃２'!$F$21)/2</f>
        <v>5.122</v>
      </c>
      <c r="O8" s="78"/>
      <c r="P8" s="77">
        <f aca="true" t="shared" si="1" ref="P8:P25">N8+(0.25*O8)</f>
        <v>5.122</v>
      </c>
      <c r="Q8" s="77">
        <f aca="true" t="shared" si="2" ref="Q8:Q26">MIN(G8,J8,M8,P8)</f>
        <v>5.122</v>
      </c>
      <c r="R8" s="79">
        <f>IF(47.5*((6.184/Q8)^2-1)/((6.184/$I$3)^2-1)+2.5&lt;0,2.5,47.5*((6.184/Q8)^2-1)/((6.184/$I$3)^2-1)+2.5)</f>
        <v>50</v>
      </c>
    </row>
    <row r="9" spans="1:18" ht="18" customHeight="1">
      <c r="A9" s="80">
        <v>2</v>
      </c>
      <c r="B9" s="74">
        <v>28</v>
      </c>
      <c r="C9" s="75">
        <v>62</v>
      </c>
      <c r="D9" s="76" t="s">
        <v>43</v>
      </c>
      <c r="E9" s="81">
        <f>+('[1]＃２８'!$F$4+'[1]＃２８'!$F$6)/2</f>
        <v>5.2905</v>
      </c>
      <c r="F9" s="82"/>
      <c r="G9" s="83">
        <f aca="true" t="shared" si="3" ref="G9:G26">E9+(0.25*F9)</f>
        <v>5.2905</v>
      </c>
      <c r="H9" s="83">
        <f>+('[1]＃２８'!$F$9+'[1]＃２８'!$F$11)/2</f>
        <v>5.2044999999999995</v>
      </c>
      <c r="I9" s="82"/>
      <c r="J9" s="83">
        <f t="shared" si="0"/>
        <v>5.2044999999999995</v>
      </c>
      <c r="K9" s="83">
        <f>+('[1]＃２８'!$F$14+'[1]＃２８'!$F$16)/2</f>
        <v>5.532500000000001</v>
      </c>
      <c r="L9" s="82">
        <v>1</v>
      </c>
      <c r="M9" s="83">
        <f>K9+(0.25*L9)</f>
        <v>5.782500000000001</v>
      </c>
      <c r="N9" s="83">
        <f>+('[1]＃２８'!$F$19+'[1]＃２８'!$F$21)/2</f>
        <v>5.5265</v>
      </c>
      <c r="O9" s="82">
        <v>5</v>
      </c>
      <c r="P9" s="83">
        <f t="shared" si="1"/>
        <v>6.7765</v>
      </c>
      <c r="Q9" s="83">
        <f t="shared" si="2"/>
        <v>5.2044999999999995</v>
      </c>
      <c r="R9" s="84">
        <f aca="true" t="shared" si="4" ref="R9:R26">IF(47.5*((6.184/Q9)^2-1)/((6.184/$I$3)^2-1)+2.5&lt;0,2.5,47.5*((6.184/Q9)^2-1)/((6.184/$I$3)^2-1)+2.5)</f>
        <v>45.24174025457286</v>
      </c>
    </row>
    <row r="10" spans="1:18" ht="18" customHeight="1">
      <c r="A10" s="80">
        <v>3</v>
      </c>
      <c r="B10" s="74">
        <v>7</v>
      </c>
      <c r="C10" s="75">
        <v>54</v>
      </c>
      <c r="D10" s="76" t="s">
        <v>44</v>
      </c>
      <c r="E10" s="83">
        <f>+('[1]＃７'!$F$4+'[1]＃７'!$F$6)/2</f>
        <v>5.365</v>
      </c>
      <c r="F10" s="85"/>
      <c r="G10" s="83">
        <f t="shared" si="3"/>
        <v>5.365</v>
      </c>
      <c r="H10" s="83">
        <f>+('[1]＃７'!$F$9+'[1]＃７'!$F$11)/2</f>
        <v>5.2379999999999995</v>
      </c>
      <c r="I10" s="85"/>
      <c r="J10" s="83">
        <f t="shared" si="0"/>
        <v>5.2379999999999995</v>
      </c>
      <c r="K10" s="83">
        <f>+('[1]＃７'!F$14+'[1]＃７'!$F$16)/2</f>
        <v>5.319</v>
      </c>
      <c r="L10" s="85"/>
      <c r="M10" s="83">
        <f>K10+(0.25*L10)</f>
        <v>5.319</v>
      </c>
      <c r="N10" s="83">
        <f>+('[1]＃７'!$F$19+'[1]＃７'!$F$21)/2</f>
        <v>5.205500000000001</v>
      </c>
      <c r="O10" s="85"/>
      <c r="P10" s="83">
        <f t="shared" si="1"/>
        <v>5.205500000000001</v>
      </c>
      <c r="Q10" s="83">
        <f t="shared" si="2"/>
        <v>5.205500000000001</v>
      </c>
      <c r="R10" s="84">
        <f t="shared" si="4"/>
        <v>45.18544833947387</v>
      </c>
    </row>
    <row r="11" spans="1:18" ht="18" customHeight="1">
      <c r="A11" s="80">
        <v>4</v>
      </c>
      <c r="B11" s="74">
        <v>13</v>
      </c>
      <c r="C11" s="75">
        <v>57</v>
      </c>
      <c r="D11" s="76" t="s">
        <v>49</v>
      </c>
      <c r="E11" s="83">
        <f>+('[1]＃１３'!$F$4+'[1]＃１３'!$F$6)/2</f>
        <v>6.352</v>
      </c>
      <c r="F11" s="85">
        <v>2</v>
      </c>
      <c r="G11" s="83">
        <f t="shared" si="3"/>
        <v>6.852</v>
      </c>
      <c r="H11" s="83">
        <f>+('[1]＃１３'!$F$9+'[1]＃１３'!$F$11)/2</f>
        <v>5.551500000000001</v>
      </c>
      <c r="I11" s="85"/>
      <c r="J11" s="83">
        <f t="shared" si="0"/>
        <v>5.551500000000001</v>
      </c>
      <c r="K11" s="83">
        <f>+('[1]＃１３'!$F$14+'[1]＃１３'!$F$16)/2</f>
        <v>5.3055</v>
      </c>
      <c r="L11" s="82"/>
      <c r="M11" s="83">
        <f>K11+(0.25*L11)</f>
        <v>5.3055</v>
      </c>
      <c r="N11" s="83">
        <f>+('[1]＃１３'!$F$19+'[1]＃１３'!$F$21)/2</f>
        <v>5.236000000000001</v>
      </c>
      <c r="O11" s="85"/>
      <c r="P11" s="83">
        <f t="shared" si="1"/>
        <v>5.236000000000001</v>
      </c>
      <c r="Q11" s="83">
        <f t="shared" si="2"/>
        <v>5.236000000000001</v>
      </c>
      <c r="R11" s="84">
        <f t="shared" si="4"/>
        <v>43.48400779888532</v>
      </c>
    </row>
    <row r="12" spans="1:18" ht="18" customHeight="1">
      <c r="A12" s="80">
        <v>5</v>
      </c>
      <c r="B12" s="74">
        <v>6</v>
      </c>
      <c r="C12" s="75">
        <v>79</v>
      </c>
      <c r="D12" s="76" t="s">
        <v>45</v>
      </c>
      <c r="E12" s="83">
        <f>+('[1]＃６'!$F$4+'[1]＃６'!$F$6)/2</f>
        <v>5.3085</v>
      </c>
      <c r="F12" s="85"/>
      <c r="G12" s="83">
        <f t="shared" si="3"/>
        <v>5.3085</v>
      </c>
      <c r="H12" s="83">
        <f>+('[1]＃６'!$F$9+'[1]＃６'!$F$11)/2</f>
        <v>5.090999999999999</v>
      </c>
      <c r="I12" s="82">
        <v>1</v>
      </c>
      <c r="J12" s="83">
        <f t="shared" si="0"/>
        <v>5.340999999999999</v>
      </c>
      <c r="K12" s="83">
        <v>0</v>
      </c>
      <c r="L12" s="82"/>
      <c r="M12" s="83" t="s">
        <v>77</v>
      </c>
      <c r="N12" s="83">
        <f>+('[1]＃６'!$F$19+'[1]＃６'!$F$21)/2</f>
        <v>5.4215</v>
      </c>
      <c r="O12" s="85"/>
      <c r="P12" s="83">
        <f t="shared" si="1"/>
        <v>5.4215</v>
      </c>
      <c r="Q12" s="83">
        <f t="shared" si="2"/>
        <v>5.3085</v>
      </c>
      <c r="R12" s="84">
        <f t="shared" si="4"/>
        <v>39.55666056877167</v>
      </c>
    </row>
    <row r="13" spans="1:18" ht="18" customHeight="1">
      <c r="A13" s="80">
        <v>6</v>
      </c>
      <c r="B13" s="74">
        <v>1</v>
      </c>
      <c r="C13" s="75">
        <v>70</v>
      </c>
      <c r="D13" s="76" t="s">
        <v>41</v>
      </c>
      <c r="E13" s="83">
        <f>+('[1]＃１'!F4+'[1]＃１'!F6)/2</f>
        <v>5.785</v>
      </c>
      <c r="F13" s="82"/>
      <c r="G13" s="83">
        <f>E13+(0.25*F13)</f>
        <v>5.785</v>
      </c>
      <c r="H13" s="83">
        <f>+('[1]＃１'!F9+'[1]＃１'!F11)/2</f>
        <v>5.32</v>
      </c>
      <c r="I13" s="82"/>
      <c r="J13" s="83">
        <f>H13+(0.25*I13)</f>
        <v>5.32</v>
      </c>
      <c r="K13" s="83">
        <f>+('[1]＃１'!F14+'[1]＃１'!F16)/2</f>
        <v>5.4559999999999995</v>
      </c>
      <c r="L13" s="82">
        <v>2</v>
      </c>
      <c r="M13" s="83">
        <f>K13+(0.25*L13)</f>
        <v>5.9559999999999995</v>
      </c>
      <c r="N13" s="83">
        <v>0</v>
      </c>
      <c r="O13" s="82"/>
      <c r="P13" s="83" t="s">
        <v>77</v>
      </c>
      <c r="Q13" s="83">
        <f>MIN(G13,J13,M13,P13)</f>
        <v>5.32</v>
      </c>
      <c r="R13" s="84">
        <f t="shared" si="4"/>
        <v>38.94841195042263</v>
      </c>
    </row>
    <row r="14" spans="1:18" ht="18" customHeight="1">
      <c r="A14" s="80">
        <v>7</v>
      </c>
      <c r="B14" s="74">
        <v>31</v>
      </c>
      <c r="C14" s="75">
        <v>68</v>
      </c>
      <c r="D14" s="76" t="s">
        <v>42</v>
      </c>
      <c r="E14" s="83">
        <f>+('[1]＃３１'!F4+'[1]＃３１'!F6)/2</f>
        <v>5.632</v>
      </c>
      <c r="F14" s="82">
        <v>1</v>
      </c>
      <c r="G14" s="83">
        <f t="shared" si="3"/>
        <v>5.882</v>
      </c>
      <c r="H14" s="83">
        <f>+('[1]＃３１'!$F$9+'[1]＃３１'!$F$11)/2</f>
        <v>5.827</v>
      </c>
      <c r="I14" s="82">
        <v>5</v>
      </c>
      <c r="J14" s="83">
        <f t="shared" si="0"/>
        <v>7.077</v>
      </c>
      <c r="K14" s="83">
        <f>+('[1]＃３１'!F14+'[1]＃３１'!F16)/2</f>
        <v>5.532500000000001</v>
      </c>
      <c r="L14" s="82"/>
      <c r="M14" s="83">
        <f>K14+(0.25*L14)</f>
        <v>5.532500000000001</v>
      </c>
      <c r="N14" s="83">
        <f>+('[1]＃３１'!$F$19+'[1]＃３１'!$F$21)/2</f>
        <v>5.3905</v>
      </c>
      <c r="O14" s="82"/>
      <c r="P14" s="83">
        <f t="shared" si="1"/>
        <v>5.3905</v>
      </c>
      <c r="Q14" s="83">
        <f t="shared" si="2"/>
        <v>5.3905</v>
      </c>
      <c r="R14" s="84">
        <f t="shared" si="4"/>
        <v>35.30426636410054</v>
      </c>
    </row>
    <row r="15" spans="1:18" ht="18" customHeight="1">
      <c r="A15" s="80">
        <v>8</v>
      </c>
      <c r="B15" s="74">
        <v>5</v>
      </c>
      <c r="C15" s="75">
        <v>56</v>
      </c>
      <c r="D15" s="76" t="s">
        <v>39</v>
      </c>
      <c r="E15" s="83">
        <f>+('[1]＃５'!$F$4+'[1]＃５'!$F$6)/2</f>
        <v>5.3004999999999995</v>
      </c>
      <c r="F15" s="82">
        <v>1</v>
      </c>
      <c r="G15" s="83">
        <f t="shared" si="3"/>
        <v>5.5504999999999995</v>
      </c>
      <c r="H15" s="83">
        <f>+('[1]＃５'!$F$9+'[1]＃５'!$F$11)/2</f>
        <v>5.401</v>
      </c>
      <c r="I15" s="82"/>
      <c r="J15" s="83">
        <f t="shared" si="0"/>
        <v>5.401</v>
      </c>
      <c r="K15" s="83">
        <f>+('[1]＃５'!$F$14+'[1]＃５'!$F$16)/2</f>
        <v>5.4704999999999995</v>
      </c>
      <c r="L15" s="82">
        <v>4</v>
      </c>
      <c r="M15" s="83">
        <f>K15+(0.25*L15)</f>
        <v>6.4704999999999995</v>
      </c>
      <c r="N15" s="83">
        <f>+('[1]＃５'!$F$19+'[1]＃５'!$F$21)/2</f>
        <v>5.364000000000001</v>
      </c>
      <c r="O15" s="82">
        <v>1</v>
      </c>
      <c r="P15" s="83">
        <f t="shared" si="1"/>
        <v>5.614000000000001</v>
      </c>
      <c r="Q15" s="83">
        <f t="shared" si="2"/>
        <v>5.401</v>
      </c>
      <c r="R15" s="84">
        <f t="shared" si="4"/>
        <v>34.773696131223495</v>
      </c>
    </row>
    <row r="16" spans="1:18" ht="18" customHeight="1">
      <c r="A16" s="80">
        <v>9</v>
      </c>
      <c r="B16" s="74">
        <v>9</v>
      </c>
      <c r="C16" s="75">
        <v>82</v>
      </c>
      <c r="D16" s="76" t="s">
        <v>33</v>
      </c>
      <c r="E16" s="83">
        <f>+('[1]＃９'!$F$4+'[1]＃９'!$F$6)/2</f>
        <v>5.6915</v>
      </c>
      <c r="F16" s="85"/>
      <c r="G16" s="83">
        <f t="shared" si="3"/>
        <v>5.6915</v>
      </c>
      <c r="H16" s="83">
        <f>+('[1]＃９'!$F$9+'[1]＃９'!$F$11)/2</f>
        <v>5.599500000000001</v>
      </c>
      <c r="I16" s="85">
        <v>2</v>
      </c>
      <c r="J16" s="83">
        <f t="shared" si="0"/>
        <v>6.099500000000001</v>
      </c>
      <c r="K16" s="83">
        <v>0</v>
      </c>
      <c r="L16" s="82"/>
      <c r="M16" s="83" t="s">
        <v>77</v>
      </c>
      <c r="N16" s="83">
        <f>+('[1]＃９'!$F$19+'[1]＃９'!$F$21)/2</f>
        <v>5.4285</v>
      </c>
      <c r="O16" s="85"/>
      <c r="P16" s="83">
        <f t="shared" si="1"/>
        <v>5.4285</v>
      </c>
      <c r="Q16" s="83">
        <f t="shared" si="2"/>
        <v>5.4285</v>
      </c>
      <c r="R16" s="84">
        <f t="shared" si="4"/>
        <v>33.39866895276144</v>
      </c>
    </row>
    <row r="17" spans="1:18" ht="18" customHeight="1">
      <c r="A17" s="80">
        <v>10</v>
      </c>
      <c r="B17" s="74">
        <v>26</v>
      </c>
      <c r="C17" s="75">
        <v>51</v>
      </c>
      <c r="D17" s="76" t="s">
        <v>48</v>
      </c>
      <c r="E17" s="83">
        <f>+('[1]＃２６'!F4+'[1]＃２６'!F6)/2</f>
        <v>5.579000000000001</v>
      </c>
      <c r="F17" s="82">
        <v>6</v>
      </c>
      <c r="G17" s="83">
        <f t="shared" si="3"/>
        <v>7.079000000000001</v>
      </c>
      <c r="H17" s="83">
        <f>+('[1]＃２６'!F9+'[1]＃２６'!F11)/2</f>
        <v>5.4375</v>
      </c>
      <c r="I17" s="82"/>
      <c r="J17" s="83">
        <f t="shared" si="0"/>
        <v>5.4375</v>
      </c>
      <c r="K17" s="83">
        <f>+('[1]＃２６'!F14+'[1]＃２６'!F16)/2</f>
        <v>5.763</v>
      </c>
      <c r="L17" s="82"/>
      <c r="M17" s="83">
        <f>K17+(0.25*L17)</f>
        <v>5.763</v>
      </c>
      <c r="N17" s="83">
        <f>+('[1]＃２６'!$F$19+'[1]＃２６'!$F$21)/2</f>
        <v>5.6</v>
      </c>
      <c r="O17" s="82"/>
      <c r="P17" s="83">
        <f t="shared" si="1"/>
        <v>5.6</v>
      </c>
      <c r="Q17" s="83">
        <f t="shared" si="2"/>
        <v>5.4375</v>
      </c>
      <c r="R17" s="84">
        <f t="shared" si="4"/>
        <v>32.953184853068464</v>
      </c>
    </row>
    <row r="18" spans="1:18" ht="18" customHeight="1">
      <c r="A18" s="80">
        <v>11</v>
      </c>
      <c r="B18" s="74">
        <v>15</v>
      </c>
      <c r="C18" s="75">
        <v>59</v>
      </c>
      <c r="D18" s="76" t="s">
        <v>47</v>
      </c>
      <c r="E18" s="83">
        <f>+('[1]＃１５'!$F$4+'[1]＃１５'!$F$6)/2</f>
        <v>5.848</v>
      </c>
      <c r="F18" s="85"/>
      <c r="G18" s="83">
        <f t="shared" si="3"/>
        <v>5.848</v>
      </c>
      <c r="H18" s="83">
        <f>+('[1]＃１５'!$F$9+'[1]＃１５'!$F$11)/2</f>
        <v>5.6465</v>
      </c>
      <c r="I18" s="85"/>
      <c r="J18" s="83">
        <f t="shared" si="0"/>
        <v>5.6465</v>
      </c>
      <c r="K18" s="83">
        <f>+('[1]＃１５'!$F$14+'[1]＃１５'!$F$16)/2</f>
        <v>6.116</v>
      </c>
      <c r="L18" s="82">
        <v>6</v>
      </c>
      <c r="M18" s="83">
        <f>K18+(0.25*L18)</f>
        <v>7.616</v>
      </c>
      <c r="N18" s="83">
        <f>+('[1]＃１５'!$F$19+'[1]＃１５'!$F$21)/2</f>
        <v>5.6785</v>
      </c>
      <c r="O18" s="85"/>
      <c r="P18" s="83">
        <f t="shared" si="1"/>
        <v>5.6785</v>
      </c>
      <c r="Q18" s="83">
        <f t="shared" si="2"/>
        <v>5.6465</v>
      </c>
      <c r="R18" s="84">
        <f t="shared" si="4"/>
        <v>23.19961002460797</v>
      </c>
    </row>
    <row r="19" spans="1:18" ht="18" customHeight="1">
      <c r="A19" s="80">
        <v>12</v>
      </c>
      <c r="B19" s="74">
        <v>11</v>
      </c>
      <c r="C19" s="75">
        <v>65</v>
      </c>
      <c r="D19" s="76" t="s">
        <v>50</v>
      </c>
      <c r="E19" s="83">
        <f>+('[1]＃１１'!$F$4+'[1]＃１１'!$F$6)/2</f>
        <v>6.343</v>
      </c>
      <c r="F19" s="85"/>
      <c r="G19" s="83">
        <f t="shared" si="3"/>
        <v>6.343</v>
      </c>
      <c r="H19" s="83">
        <f>+('[1]＃１１'!$F$9+'[1]＃１１'!$F$11)/2</f>
        <v>5.7780000000000005</v>
      </c>
      <c r="I19" s="85"/>
      <c r="J19" s="83">
        <f t="shared" si="0"/>
        <v>5.7780000000000005</v>
      </c>
      <c r="K19" s="83">
        <v>0</v>
      </c>
      <c r="L19" s="82"/>
      <c r="M19" s="83" t="s">
        <v>77</v>
      </c>
      <c r="N19" s="83">
        <v>0</v>
      </c>
      <c r="O19" s="82"/>
      <c r="P19" s="83" t="s">
        <v>77</v>
      </c>
      <c r="Q19" s="83">
        <f t="shared" si="2"/>
        <v>5.7780000000000005</v>
      </c>
      <c r="R19" s="84">
        <f t="shared" si="4"/>
        <v>17.597812121035787</v>
      </c>
    </row>
    <row r="20" spans="1:18" ht="18" customHeight="1">
      <c r="A20" s="80">
        <v>13</v>
      </c>
      <c r="B20" s="74">
        <v>32</v>
      </c>
      <c r="C20" s="75">
        <v>80</v>
      </c>
      <c r="D20" s="76" t="s">
        <v>46</v>
      </c>
      <c r="E20" s="83">
        <f>+('[1]＃３２'!$F$4+'[1]＃３２'!$F$6)/2</f>
        <v>6.077500000000001</v>
      </c>
      <c r="F20" s="85">
        <v>4</v>
      </c>
      <c r="G20" s="83">
        <f t="shared" si="3"/>
        <v>7.077500000000001</v>
      </c>
      <c r="H20" s="83">
        <f>+('[1]＃３２'!$F$9+'[1]＃３２'!$F$11)/2</f>
        <v>6.094</v>
      </c>
      <c r="I20" s="85">
        <v>1</v>
      </c>
      <c r="J20" s="83">
        <f t="shared" si="0"/>
        <v>6.344</v>
      </c>
      <c r="K20" s="83">
        <f>+('[1]＃３２'!F14+'[1]＃３２'!F16)/2</f>
        <v>6.65</v>
      </c>
      <c r="L20" s="85">
        <v>13</v>
      </c>
      <c r="M20" s="83">
        <f>K20+(0.25*L20)</f>
        <v>9.9</v>
      </c>
      <c r="N20" s="83">
        <f>+('[1]＃３２'!$F$19+'[1]＃３２'!$F$21)/2</f>
        <v>6.1375</v>
      </c>
      <c r="O20" s="85"/>
      <c r="P20" s="83">
        <f t="shared" si="1"/>
        <v>6.1375</v>
      </c>
      <c r="Q20" s="83">
        <f t="shared" si="2"/>
        <v>6.1375</v>
      </c>
      <c r="R20" s="84">
        <f t="shared" si="4"/>
        <v>4.078602491886719</v>
      </c>
    </row>
    <row r="21" spans="1:18" ht="18" customHeight="1">
      <c r="A21" s="80">
        <v>14</v>
      </c>
      <c r="B21" s="74">
        <v>3</v>
      </c>
      <c r="C21" s="75">
        <v>77</v>
      </c>
      <c r="D21" s="76" t="s">
        <v>55</v>
      </c>
      <c r="E21" s="83">
        <f>+('[1]＃３'!$F$4+'[1]＃３'!$F$6)/2</f>
        <v>6.624</v>
      </c>
      <c r="F21" s="82">
        <v>15</v>
      </c>
      <c r="G21" s="83">
        <f t="shared" si="3"/>
        <v>10.373999999999999</v>
      </c>
      <c r="H21" s="83">
        <f>+('[1]＃３'!$F$9+'[1]＃３'!$F$11)/2</f>
        <v>6.1955</v>
      </c>
      <c r="I21" s="82"/>
      <c r="J21" s="83">
        <f t="shared" si="0"/>
        <v>6.1955</v>
      </c>
      <c r="K21" s="83">
        <f>+('[1]＃３'!$F$14+'[1]＃３'!$F$16)/2</f>
        <v>7.207</v>
      </c>
      <c r="L21" s="82"/>
      <c r="M21" s="83">
        <f>K21+(0.25*L21)</f>
        <v>7.207</v>
      </c>
      <c r="N21" s="83">
        <f>+('[1]＃３'!$F$19+'[1]＃３'!$F$21)/2</f>
        <v>6.324999999999999</v>
      </c>
      <c r="O21" s="82"/>
      <c r="P21" s="83">
        <f t="shared" si="1"/>
        <v>6.324999999999999</v>
      </c>
      <c r="Q21" s="83">
        <f t="shared" si="2"/>
        <v>6.1955</v>
      </c>
      <c r="R21" s="84">
        <v>2.5</v>
      </c>
    </row>
    <row r="22" spans="1:18" ht="18" customHeight="1">
      <c r="A22" s="80">
        <v>15</v>
      </c>
      <c r="B22" s="74">
        <v>14</v>
      </c>
      <c r="C22" s="75">
        <v>53</v>
      </c>
      <c r="D22" s="76" t="s">
        <v>51</v>
      </c>
      <c r="E22" s="83">
        <f>+('[1]＃１４'!$F$4+'[1]＃１４'!$F$6)/2</f>
        <v>6.1135</v>
      </c>
      <c r="F22" s="85">
        <v>3</v>
      </c>
      <c r="G22" s="83">
        <f t="shared" si="3"/>
        <v>6.8635</v>
      </c>
      <c r="H22" s="83">
        <f>+('[1]＃１４'!$F$9+'[1]＃１４'!$F$11)/2</f>
        <v>5.917</v>
      </c>
      <c r="I22" s="85">
        <v>3</v>
      </c>
      <c r="J22" s="83">
        <f t="shared" si="0"/>
        <v>6.667</v>
      </c>
      <c r="K22" s="83">
        <v>0</v>
      </c>
      <c r="L22" s="82"/>
      <c r="M22" s="83" t="s">
        <v>77</v>
      </c>
      <c r="N22" s="83">
        <f>+('[1]＃１４'!$F$19+'[1]＃１４'!$F$21)/2</f>
        <v>5.832000000000001</v>
      </c>
      <c r="O22" s="85">
        <v>2</v>
      </c>
      <c r="P22" s="83">
        <f t="shared" si="1"/>
        <v>6.332000000000001</v>
      </c>
      <c r="Q22" s="83">
        <f t="shared" si="2"/>
        <v>6.332000000000001</v>
      </c>
      <c r="R22" s="84">
        <f t="shared" si="4"/>
        <v>2.5</v>
      </c>
    </row>
    <row r="23" spans="1:18" ht="18" customHeight="1">
      <c r="A23" s="80">
        <v>16</v>
      </c>
      <c r="B23" s="74">
        <v>17</v>
      </c>
      <c r="C23" s="75">
        <v>69</v>
      </c>
      <c r="D23" s="76" t="s">
        <v>34</v>
      </c>
      <c r="E23" s="83">
        <f>+('[1]＃１７'!$F$4+'[1]＃１７'!$F$6)/2</f>
        <v>6.534000000000001</v>
      </c>
      <c r="F23" s="85"/>
      <c r="G23" s="83">
        <f t="shared" si="3"/>
        <v>6.534000000000001</v>
      </c>
      <c r="H23" s="83">
        <v>0</v>
      </c>
      <c r="I23" s="82"/>
      <c r="J23" s="83" t="s">
        <v>77</v>
      </c>
      <c r="K23" s="83">
        <v>0</v>
      </c>
      <c r="L23" s="82"/>
      <c r="M23" s="83" t="s">
        <v>77</v>
      </c>
      <c r="N23" s="83">
        <f>+('[1]＃１７'!$F$19+'[1]＃１７'!$F$21)/2</f>
        <v>0</v>
      </c>
      <c r="O23" s="82"/>
      <c r="P23" s="83" t="s">
        <v>77</v>
      </c>
      <c r="Q23" s="83">
        <f t="shared" si="2"/>
        <v>6.534000000000001</v>
      </c>
      <c r="R23" s="84">
        <f t="shared" si="4"/>
        <v>2.5</v>
      </c>
    </row>
    <row r="24" spans="1:18" ht="18" customHeight="1">
      <c r="A24" s="80">
        <v>17</v>
      </c>
      <c r="B24" s="74">
        <v>21</v>
      </c>
      <c r="C24" s="75">
        <v>50</v>
      </c>
      <c r="D24" s="76" t="s">
        <v>58</v>
      </c>
      <c r="E24" s="83">
        <v>0</v>
      </c>
      <c r="F24" s="82"/>
      <c r="G24" s="83" t="s">
        <v>77</v>
      </c>
      <c r="H24" s="83">
        <f>+('[1]＃２１'!$F$9+'[1]＃２１'!$F$11)/2</f>
        <v>6.5665</v>
      </c>
      <c r="I24" s="82"/>
      <c r="J24" s="83">
        <f t="shared" si="0"/>
        <v>6.5665</v>
      </c>
      <c r="K24" s="83">
        <v>0</v>
      </c>
      <c r="L24" s="82"/>
      <c r="M24" s="83" t="s">
        <v>77</v>
      </c>
      <c r="N24" s="83">
        <f>+('[1]＃２１'!$F$19+'[1]＃２１'!$F$21)/2</f>
        <v>0</v>
      </c>
      <c r="O24" s="82"/>
      <c r="P24" s="83" t="s">
        <v>77</v>
      </c>
      <c r="Q24" s="83">
        <f t="shared" si="2"/>
        <v>6.5665</v>
      </c>
      <c r="R24" s="84">
        <f t="shared" si="4"/>
        <v>2.5</v>
      </c>
    </row>
    <row r="25" spans="1:18" ht="18" customHeight="1">
      <c r="A25" s="80">
        <v>18</v>
      </c>
      <c r="B25" s="74">
        <v>16</v>
      </c>
      <c r="C25" s="75">
        <v>61</v>
      </c>
      <c r="D25" s="76" t="s">
        <v>53</v>
      </c>
      <c r="E25" s="83">
        <f>+('[1]＃１６'!$F$4+'[1]＃１６'!$F$6)/2</f>
        <v>7.7385</v>
      </c>
      <c r="F25" s="85">
        <v>1</v>
      </c>
      <c r="G25" s="83">
        <f t="shared" si="3"/>
        <v>7.9885</v>
      </c>
      <c r="H25" s="83">
        <f>+('[1]＃１６'!$F$9+'[1]＃１６'!$F$11)/2</f>
        <v>7.6975</v>
      </c>
      <c r="I25" s="85"/>
      <c r="J25" s="83">
        <f t="shared" si="0"/>
        <v>7.6975</v>
      </c>
      <c r="K25" s="83">
        <v>0</v>
      </c>
      <c r="L25" s="82"/>
      <c r="M25" s="83" t="s">
        <v>77</v>
      </c>
      <c r="N25" s="83">
        <f>+('[1]＃１６'!$F$19+'[1]＃１６'!$F$21)/2</f>
        <v>7.638</v>
      </c>
      <c r="O25" s="85"/>
      <c r="P25" s="83">
        <f t="shared" si="1"/>
        <v>7.638</v>
      </c>
      <c r="Q25" s="83">
        <f t="shared" si="2"/>
        <v>7.638</v>
      </c>
      <c r="R25" s="84">
        <f t="shared" si="4"/>
        <v>2.5</v>
      </c>
    </row>
    <row r="26" spans="1:18" ht="18" customHeight="1">
      <c r="A26" s="80">
        <v>19</v>
      </c>
      <c r="B26" s="74">
        <v>4</v>
      </c>
      <c r="C26" s="75">
        <v>63</v>
      </c>
      <c r="D26" s="76" t="s">
        <v>54</v>
      </c>
      <c r="E26" s="83">
        <f>+('[1]＃４'!$F$4+'[1]＃４'!$F$6)/2</f>
        <v>8.181000000000001</v>
      </c>
      <c r="F26" s="82">
        <v>3</v>
      </c>
      <c r="G26" s="83">
        <f t="shared" si="3"/>
        <v>8.931000000000001</v>
      </c>
      <c r="H26" s="83">
        <f>+('[1]＃４'!$F$9+'[1]＃４'!$F$11)/2</f>
        <v>7.6635</v>
      </c>
      <c r="I26" s="82"/>
      <c r="J26" s="83">
        <f t="shared" si="0"/>
        <v>7.6635</v>
      </c>
      <c r="K26" s="83">
        <v>0</v>
      </c>
      <c r="L26" s="82"/>
      <c r="M26" s="83" t="s">
        <v>77</v>
      </c>
      <c r="N26" s="83">
        <v>0</v>
      </c>
      <c r="O26" s="82"/>
      <c r="P26" s="83" t="s">
        <v>77</v>
      </c>
      <c r="Q26" s="83">
        <f t="shared" si="2"/>
        <v>7.6635</v>
      </c>
      <c r="R26" s="84">
        <f t="shared" si="4"/>
        <v>2.5</v>
      </c>
    </row>
    <row r="27" spans="1:18" ht="18" customHeight="1">
      <c r="A27" s="80">
        <v>20</v>
      </c>
      <c r="B27" s="74">
        <v>12</v>
      </c>
      <c r="C27" s="75">
        <v>78</v>
      </c>
      <c r="D27" s="76" t="s">
        <v>56</v>
      </c>
      <c r="E27" s="83">
        <v>0</v>
      </c>
      <c r="F27" s="82"/>
      <c r="G27" s="83" t="s">
        <v>77</v>
      </c>
      <c r="H27" s="83">
        <v>0</v>
      </c>
      <c r="I27" s="82"/>
      <c r="J27" s="83" t="s">
        <v>77</v>
      </c>
      <c r="K27" s="83">
        <v>0</v>
      </c>
      <c r="L27" s="82"/>
      <c r="M27" s="83" t="s">
        <v>77</v>
      </c>
      <c r="N27" s="83">
        <v>0</v>
      </c>
      <c r="O27" s="82"/>
      <c r="P27" s="83" t="s">
        <v>77</v>
      </c>
      <c r="Q27" s="83" t="s">
        <v>77</v>
      </c>
      <c r="R27" s="84">
        <v>0</v>
      </c>
    </row>
    <row r="28" spans="1:18" ht="18" customHeight="1">
      <c r="A28" s="80">
        <v>20</v>
      </c>
      <c r="B28" s="74">
        <v>19</v>
      </c>
      <c r="C28" s="75">
        <v>74</v>
      </c>
      <c r="D28" s="76" t="s">
        <v>57</v>
      </c>
      <c r="E28" s="83">
        <v>0</v>
      </c>
      <c r="F28" s="82"/>
      <c r="G28" s="83" t="s">
        <v>77</v>
      </c>
      <c r="H28" s="83">
        <v>0</v>
      </c>
      <c r="I28" s="82"/>
      <c r="J28" s="83" t="s">
        <v>77</v>
      </c>
      <c r="K28" s="83">
        <v>0</v>
      </c>
      <c r="L28" s="82"/>
      <c r="M28" s="83" t="s">
        <v>77</v>
      </c>
      <c r="N28" s="83">
        <f>+('[1]＃１９'!$F$19+'[1]＃１９'!$F$21)/2</f>
        <v>0</v>
      </c>
      <c r="O28" s="82"/>
      <c r="P28" s="83" t="s">
        <v>77</v>
      </c>
      <c r="Q28" s="83" t="s">
        <v>77</v>
      </c>
      <c r="R28" s="84">
        <v>0</v>
      </c>
    </row>
    <row r="29" spans="1:18" ht="18" customHeight="1">
      <c r="A29" s="80">
        <v>20</v>
      </c>
      <c r="B29" s="74">
        <v>20</v>
      </c>
      <c r="C29" s="75">
        <v>67</v>
      </c>
      <c r="D29" s="76" t="s">
        <v>35</v>
      </c>
      <c r="E29" s="83">
        <v>0</v>
      </c>
      <c r="F29" s="82"/>
      <c r="G29" s="83" t="s">
        <v>77</v>
      </c>
      <c r="H29" s="83">
        <v>0</v>
      </c>
      <c r="I29" s="82"/>
      <c r="J29" s="83" t="s">
        <v>77</v>
      </c>
      <c r="K29" s="83">
        <v>0</v>
      </c>
      <c r="L29" s="82"/>
      <c r="M29" s="83" t="s">
        <v>77</v>
      </c>
      <c r="N29" s="83">
        <f>+('[1]＃２０'!$F$19+'[1]＃２０'!$F$21)/2</f>
        <v>0</v>
      </c>
      <c r="O29" s="82"/>
      <c r="P29" s="83" t="s">
        <v>77</v>
      </c>
      <c r="Q29" s="83" t="s">
        <v>77</v>
      </c>
      <c r="R29" s="84">
        <v>0</v>
      </c>
    </row>
    <row r="30" spans="1:18" ht="18" customHeight="1">
      <c r="A30" s="80">
        <v>20</v>
      </c>
      <c r="B30" s="74">
        <v>23</v>
      </c>
      <c r="C30" s="75">
        <v>76</v>
      </c>
      <c r="D30" s="76" t="s">
        <v>59</v>
      </c>
      <c r="E30" s="83">
        <v>0</v>
      </c>
      <c r="F30" s="82"/>
      <c r="G30" s="83" t="s">
        <v>77</v>
      </c>
      <c r="H30" s="83">
        <v>0</v>
      </c>
      <c r="I30" s="82"/>
      <c r="J30" s="83" t="s">
        <v>77</v>
      </c>
      <c r="K30" s="83">
        <v>0</v>
      </c>
      <c r="L30" s="82"/>
      <c r="M30" s="83" t="s">
        <v>77</v>
      </c>
      <c r="N30" s="83">
        <f>+('[1]＃２３'!$F$19+'[1]＃２３'!$F$21)/2</f>
        <v>0</v>
      </c>
      <c r="O30" s="82"/>
      <c r="P30" s="83" t="s">
        <v>77</v>
      </c>
      <c r="Q30" s="83" t="s">
        <v>77</v>
      </c>
      <c r="R30" s="84">
        <v>0</v>
      </c>
    </row>
    <row r="31" spans="1:18" ht="18" customHeight="1">
      <c r="A31" s="80">
        <v>20</v>
      </c>
      <c r="B31" s="74">
        <v>24</v>
      </c>
      <c r="C31" s="75">
        <v>72</v>
      </c>
      <c r="D31" s="76" t="s">
        <v>60</v>
      </c>
      <c r="E31" s="83">
        <v>0</v>
      </c>
      <c r="F31" s="82"/>
      <c r="G31" s="83" t="s">
        <v>77</v>
      </c>
      <c r="H31" s="83">
        <v>0</v>
      </c>
      <c r="I31" s="82"/>
      <c r="J31" s="83" t="s">
        <v>77</v>
      </c>
      <c r="K31" s="83">
        <v>0</v>
      </c>
      <c r="L31" s="82"/>
      <c r="M31" s="83" t="s">
        <v>77</v>
      </c>
      <c r="N31" s="83">
        <f>+('[1]＃２４'!$F$19+'[1]＃２４'!$F$21)/2</f>
        <v>0</v>
      </c>
      <c r="O31" s="82"/>
      <c r="P31" s="83" t="s">
        <v>77</v>
      </c>
      <c r="Q31" s="83" t="s">
        <v>77</v>
      </c>
      <c r="R31" s="84">
        <v>0</v>
      </c>
    </row>
    <row r="32" spans="1:18" ht="18" customHeight="1">
      <c r="A32" s="80">
        <v>20</v>
      </c>
      <c r="B32" s="74">
        <v>27</v>
      </c>
      <c r="C32" s="75">
        <v>58</v>
      </c>
      <c r="D32" s="76" t="s">
        <v>61</v>
      </c>
      <c r="E32" s="83">
        <v>0</v>
      </c>
      <c r="F32" s="82"/>
      <c r="G32" s="83" t="s">
        <v>77</v>
      </c>
      <c r="H32" s="83">
        <v>0</v>
      </c>
      <c r="I32" s="82"/>
      <c r="J32" s="83" t="s">
        <v>77</v>
      </c>
      <c r="K32" s="83">
        <v>0</v>
      </c>
      <c r="L32" s="82"/>
      <c r="M32" s="83" t="s">
        <v>77</v>
      </c>
      <c r="N32" s="83">
        <v>0</v>
      </c>
      <c r="O32" s="82"/>
      <c r="P32" s="83" t="s">
        <v>77</v>
      </c>
      <c r="Q32" s="83" t="s">
        <v>77</v>
      </c>
      <c r="R32" s="84">
        <v>0</v>
      </c>
    </row>
    <row r="33" spans="1:18" ht="18" customHeight="1">
      <c r="A33" s="80">
        <v>20</v>
      </c>
      <c r="B33" s="74">
        <v>30</v>
      </c>
      <c r="C33" s="75">
        <v>75</v>
      </c>
      <c r="D33" s="76" t="s">
        <v>62</v>
      </c>
      <c r="E33" s="83">
        <v>0</v>
      </c>
      <c r="F33" s="82"/>
      <c r="G33" s="83" t="s">
        <v>77</v>
      </c>
      <c r="H33" s="83">
        <v>0</v>
      </c>
      <c r="I33" s="82"/>
      <c r="J33" s="83" t="s">
        <v>77</v>
      </c>
      <c r="K33" s="83">
        <v>0</v>
      </c>
      <c r="L33" s="82"/>
      <c r="M33" s="83" t="s">
        <v>77</v>
      </c>
      <c r="N33" s="83">
        <v>0</v>
      </c>
      <c r="O33" s="82"/>
      <c r="P33" s="83" t="s">
        <v>77</v>
      </c>
      <c r="Q33" s="83" t="s">
        <v>77</v>
      </c>
      <c r="R33" s="84">
        <v>0</v>
      </c>
    </row>
    <row r="34" spans="1:18" ht="18" customHeight="1">
      <c r="A34" s="80">
        <v>20</v>
      </c>
      <c r="B34" s="74">
        <v>33</v>
      </c>
      <c r="C34" s="75">
        <v>64</v>
      </c>
      <c r="D34" s="76" t="s">
        <v>52</v>
      </c>
      <c r="E34" s="83">
        <v>0</v>
      </c>
      <c r="F34" s="82"/>
      <c r="G34" s="83" t="s">
        <v>77</v>
      </c>
      <c r="H34" s="83">
        <v>0</v>
      </c>
      <c r="I34" s="82"/>
      <c r="J34" s="83" t="s">
        <v>77</v>
      </c>
      <c r="K34" s="83">
        <v>0</v>
      </c>
      <c r="L34" s="82"/>
      <c r="M34" s="83" t="s">
        <v>77</v>
      </c>
      <c r="N34" s="83">
        <v>0</v>
      </c>
      <c r="O34" s="82"/>
      <c r="P34" s="83" t="s">
        <v>77</v>
      </c>
      <c r="Q34" s="83" t="s">
        <v>77</v>
      </c>
      <c r="R34" s="84">
        <v>0</v>
      </c>
    </row>
    <row r="35" spans="1:18" ht="18" customHeight="1">
      <c r="A35" s="68">
        <v>20</v>
      </c>
      <c r="B35" s="86">
        <v>34</v>
      </c>
      <c r="C35" s="87">
        <v>52</v>
      </c>
      <c r="D35" s="88" t="s">
        <v>63</v>
      </c>
      <c r="E35" s="89">
        <v>0</v>
      </c>
      <c r="F35" s="90"/>
      <c r="G35" s="89" t="s">
        <v>77</v>
      </c>
      <c r="H35" s="89">
        <v>0</v>
      </c>
      <c r="I35" s="90"/>
      <c r="J35" s="89" t="s">
        <v>77</v>
      </c>
      <c r="K35" s="89">
        <v>0</v>
      </c>
      <c r="L35" s="90"/>
      <c r="M35" s="89" t="s">
        <v>77</v>
      </c>
      <c r="N35" s="89">
        <v>0</v>
      </c>
      <c r="O35" s="90"/>
      <c r="P35" s="89" t="s">
        <v>77</v>
      </c>
      <c r="Q35" s="89" t="s">
        <v>77</v>
      </c>
      <c r="R35" s="91">
        <v>0</v>
      </c>
    </row>
  </sheetData>
  <sheetProtection/>
  <mergeCells count="5">
    <mergeCell ref="N6:P6"/>
    <mergeCell ref="B6:B7"/>
    <mergeCell ref="E6:G6"/>
    <mergeCell ref="H6:J6"/>
    <mergeCell ref="K6:M6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bestFit="1" customWidth="1"/>
    <col min="3" max="3" width="42.8515625" style="1" bestFit="1" customWidth="1"/>
    <col min="4" max="4" width="9.421875" style="1" customWidth="1"/>
    <col min="5" max="5" width="6.57421875" style="1" bestFit="1" customWidth="1"/>
    <col min="6" max="6" width="5.7109375" style="1" bestFit="1" customWidth="1"/>
    <col min="7" max="8" width="8.140625" style="1" customWidth="1"/>
    <col min="9" max="9" width="6.57421875" style="1" bestFit="1" customWidth="1"/>
    <col min="10" max="10" width="5.7109375" style="1" bestFit="1" customWidth="1"/>
    <col min="11" max="11" width="8.421875" style="1" customWidth="1"/>
    <col min="12" max="12" width="8.28125" style="1" customWidth="1"/>
    <col min="13" max="14" width="6.57421875" style="1" customWidth="1"/>
    <col min="15" max="15" width="8.7109375" style="1" customWidth="1"/>
    <col min="16" max="16" width="8.140625" style="1" customWidth="1"/>
    <col min="17" max="17" width="6.57421875" style="1" bestFit="1" customWidth="1"/>
    <col min="18" max="18" width="5.8515625" style="1" customWidth="1"/>
    <col min="19" max="19" width="8.421875" style="1" customWidth="1"/>
    <col min="20" max="20" width="0.13671875" style="1" customWidth="1"/>
    <col min="21" max="21" width="8.140625" style="1" customWidth="1"/>
    <col min="22" max="22" width="8.7109375" style="1" customWidth="1"/>
    <col min="23" max="16384" width="9.140625" style="1" customWidth="1"/>
  </cols>
  <sheetData>
    <row r="1" ht="15.75">
      <c r="A1" s="12" t="s">
        <v>170</v>
      </c>
    </row>
    <row r="2" ht="15.75">
      <c r="A2" s="12"/>
    </row>
    <row r="3" spans="3:22" ht="12.75">
      <c r="C3" s="8"/>
      <c r="D3" s="9" t="s">
        <v>4</v>
      </c>
      <c r="E3" s="2"/>
      <c r="F3" s="2"/>
      <c r="G3" s="2"/>
      <c r="H3" s="2"/>
      <c r="I3" s="2"/>
      <c r="J3" s="2"/>
      <c r="K3" s="6">
        <v>70.614</v>
      </c>
      <c r="L3" s="2"/>
      <c r="M3" s="28" t="s">
        <v>37</v>
      </c>
      <c r="N3" s="28">
        <v>88.2675</v>
      </c>
      <c r="O3" s="2"/>
      <c r="P3" s="2"/>
      <c r="Q3" s="2"/>
      <c r="R3" s="2"/>
      <c r="S3" s="2"/>
      <c r="U3" s="2"/>
      <c r="V3" s="2"/>
    </row>
    <row r="4" spans="3:22" ht="12.75">
      <c r="C4" s="8"/>
      <c r="D4" s="9" t="s">
        <v>5</v>
      </c>
      <c r="E4" s="2"/>
      <c r="F4" s="2"/>
      <c r="G4" s="2"/>
      <c r="H4" s="2"/>
      <c r="I4" s="2"/>
      <c r="J4" s="2"/>
      <c r="K4" s="6">
        <v>110.07</v>
      </c>
      <c r="L4" s="2"/>
      <c r="M4" s="28" t="s">
        <v>38</v>
      </c>
      <c r="N4" s="29">
        <v>70.614</v>
      </c>
      <c r="O4" s="2"/>
      <c r="P4" s="2"/>
      <c r="Q4" s="2"/>
      <c r="R4" s="2"/>
      <c r="S4" s="2"/>
      <c r="U4" s="2"/>
      <c r="V4" s="2"/>
    </row>
    <row r="5" spans="3:22" ht="12.75">
      <c r="C5" s="8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"/>
      <c r="V5" s="2"/>
    </row>
    <row r="6" spans="1:22" ht="12.75">
      <c r="A6" s="17"/>
      <c r="B6" s="17"/>
      <c r="C6" s="17"/>
      <c r="D6" s="18" t="s">
        <v>6</v>
      </c>
      <c r="E6" s="19"/>
      <c r="F6" s="19"/>
      <c r="G6" s="30"/>
      <c r="H6" s="31" t="s">
        <v>7</v>
      </c>
      <c r="I6" s="19"/>
      <c r="J6" s="19"/>
      <c r="K6" s="32"/>
      <c r="L6" s="33" t="s">
        <v>8</v>
      </c>
      <c r="M6" s="19"/>
      <c r="N6" s="19"/>
      <c r="O6" s="30"/>
      <c r="P6" s="31" t="s">
        <v>9</v>
      </c>
      <c r="Q6" s="19"/>
      <c r="R6" s="19"/>
      <c r="S6" s="30"/>
      <c r="T6" s="34"/>
      <c r="U6" s="20"/>
      <c r="V6" s="20"/>
    </row>
    <row r="7" spans="1:22" s="5" customFormat="1" ht="25.5" customHeight="1">
      <c r="A7" s="21" t="s">
        <v>0</v>
      </c>
      <c r="B7" s="21" t="s">
        <v>1</v>
      </c>
      <c r="C7" s="21" t="s">
        <v>2</v>
      </c>
      <c r="D7" s="14" t="s">
        <v>10</v>
      </c>
      <c r="E7" s="14" t="s">
        <v>11</v>
      </c>
      <c r="F7" s="14" t="s">
        <v>15</v>
      </c>
      <c r="G7" s="35" t="s">
        <v>12</v>
      </c>
      <c r="H7" s="36" t="s">
        <v>10</v>
      </c>
      <c r="I7" s="14" t="s">
        <v>11</v>
      </c>
      <c r="J7" s="14" t="s">
        <v>15</v>
      </c>
      <c r="K7" s="15" t="s">
        <v>12</v>
      </c>
      <c r="L7" s="37" t="s">
        <v>10</v>
      </c>
      <c r="M7" s="14" t="s">
        <v>11</v>
      </c>
      <c r="N7" s="14" t="s">
        <v>15</v>
      </c>
      <c r="O7" s="35" t="s">
        <v>12</v>
      </c>
      <c r="P7" s="36" t="s">
        <v>10</v>
      </c>
      <c r="Q7" s="14" t="s">
        <v>11</v>
      </c>
      <c r="R7" s="14" t="s">
        <v>15</v>
      </c>
      <c r="S7" s="35" t="s">
        <v>12</v>
      </c>
      <c r="T7" s="38"/>
      <c r="U7" s="21" t="s">
        <v>13</v>
      </c>
      <c r="V7" s="21" t="s">
        <v>14</v>
      </c>
    </row>
    <row r="8" spans="1:22" ht="12.75">
      <c r="A8" s="39">
        <v>1</v>
      </c>
      <c r="B8" s="40">
        <v>5</v>
      </c>
      <c r="C8" s="41" t="s">
        <v>39</v>
      </c>
      <c r="D8" s="42">
        <v>0.0008476967592592593</v>
      </c>
      <c r="E8" s="22">
        <v>1</v>
      </c>
      <c r="F8" s="22"/>
      <c r="G8" s="43">
        <v>0.0008708449074074074</v>
      </c>
      <c r="H8" s="44">
        <v>0.0008282407407407408</v>
      </c>
      <c r="I8" s="22"/>
      <c r="J8" s="22"/>
      <c r="K8" s="45">
        <v>0.0008282407407407408</v>
      </c>
      <c r="L8" s="46">
        <v>0.0008172916666666667</v>
      </c>
      <c r="M8" s="22"/>
      <c r="N8" s="22"/>
      <c r="O8" s="43">
        <v>0.0008172916666666667</v>
      </c>
      <c r="P8" s="44">
        <v>0.0008100347222222223</v>
      </c>
      <c r="Q8" s="22">
        <v>1</v>
      </c>
      <c r="R8" s="22"/>
      <c r="S8" s="43">
        <v>0.0008331828703703704</v>
      </c>
      <c r="T8" s="47"/>
      <c r="U8" s="48">
        <v>70.614</v>
      </c>
      <c r="V8" s="13">
        <v>150</v>
      </c>
    </row>
    <row r="9" spans="1:22" ht="18" customHeight="1">
      <c r="A9" s="39">
        <v>2</v>
      </c>
      <c r="B9" s="40">
        <v>9</v>
      </c>
      <c r="C9" s="50" t="s">
        <v>33</v>
      </c>
      <c r="D9" s="42">
        <v>0.000921724537037037</v>
      </c>
      <c r="E9" s="22"/>
      <c r="F9" s="22"/>
      <c r="G9" s="43">
        <v>0.000921724537037037</v>
      </c>
      <c r="H9" s="44">
        <v>0.0009021180555555556</v>
      </c>
      <c r="I9" s="22">
        <v>1</v>
      </c>
      <c r="J9" s="22"/>
      <c r="K9" s="45">
        <v>0.0009252662037037038</v>
      </c>
      <c r="L9" s="46">
        <v>0.0008711342592592593</v>
      </c>
      <c r="M9" s="22"/>
      <c r="N9" s="22"/>
      <c r="O9" s="43">
        <v>0.0008711342592592593</v>
      </c>
      <c r="P9" s="44">
        <v>0.0008450000000000002</v>
      </c>
      <c r="Q9" s="22"/>
      <c r="R9" s="22"/>
      <c r="S9" s="43">
        <v>0.0008450000000000002</v>
      </c>
      <c r="T9" s="47"/>
      <c r="U9" s="48">
        <v>73.008</v>
      </c>
      <c r="V9" s="13">
        <v>126.6364644970416</v>
      </c>
    </row>
    <row r="10" spans="1:22" ht="12.75">
      <c r="A10" s="39">
        <v>3</v>
      </c>
      <c r="B10" s="40">
        <v>2</v>
      </c>
      <c r="C10" s="50" t="s">
        <v>40</v>
      </c>
      <c r="D10" s="42">
        <v>0.0009069097222222221</v>
      </c>
      <c r="E10" s="22">
        <v>1</v>
      </c>
      <c r="F10" s="22"/>
      <c r="G10" s="43">
        <v>0.0009300578703703703</v>
      </c>
      <c r="H10" s="44">
        <v>0.0008830671296296296</v>
      </c>
      <c r="I10" s="22"/>
      <c r="J10" s="22"/>
      <c r="K10" s="45">
        <v>0.0008830671296296296</v>
      </c>
      <c r="L10" s="46">
        <v>0.0009062962962962962</v>
      </c>
      <c r="M10" s="22"/>
      <c r="N10" s="22"/>
      <c r="O10" s="43">
        <v>0.0009062962962962962</v>
      </c>
      <c r="P10" s="44">
        <v>0.0008802199074074074</v>
      </c>
      <c r="Q10" s="22"/>
      <c r="R10" s="22"/>
      <c r="S10" s="43">
        <v>0.0008802199074074074</v>
      </c>
      <c r="T10" s="47"/>
      <c r="U10" s="48">
        <v>76.051</v>
      </c>
      <c r="V10" s="13">
        <v>99.06230687301948</v>
      </c>
    </row>
    <row r="11" spans="1:22" ht="12.75">
      <c r="A11" s="39">
        <v>4</v>
      </c>
      <c r="B11" s="40">
        <v>1</v>
      </c>
      <c r="C11" s="50" t="s">
        <v>41</v>
      </c>
      <c r="D11" s="42">
        <v>0.0009620717592592593</v>
      </c>
      <c r="E11" s="22">
        <v>1</v>
      </c>
      <c r="F11" s="22"/>
      <c r="G11" s="43">
        <v>0.0009852199074074075</v>
      </c>
      <c r="H11" s="44">
        <v>0.0009222916666666667</v>
      </c>
      <c r="I11" s="22"/>
      <c r="J11" s="22"/>
      <c r="K11" s="45">
        <v>0.0009222916666666667</v>
      </c>
      <c r="L11" s="46">
        <v>0.0009195023148148148</v>
      </c>
      <c r="M11" s="22"/>
      <c r="N11" s="22"/>
      <c r="O11" s="43">
        <v>0.0009195023148148148</v>
      </c>
      <c r="P11" s="44">
        <v>0.0008820601851851853</v>
      </c>
      <c r="Q11" s="22"/>
      <c r="R11" s="22"/>
      <c r="S11" s="43">
        <v>0.0008820601851851853</v>
      </c>
      <c r="T11" s="47"/>
      <c r="U11" s="48">
        <v>76.21</v>
      </c>
      <c r="V11" s="13">
        <v>97.68206272142776</v>
      </c>
    </row>
    <row r="12" spans="1:22" ht="18" customHeight="1">
      <c r="A12" s="39">
        <v>5</v>
      </c>
      <c r="B12" s="40">
        <v>31</v>
      </c>
      <c r="C12" s="50" t="s">
        <v>42</v>
      </c>
      <c r="D12" s="42">
        <v>0.0009781481481481483</v>
      </c>
      <c r="E12" s="22"/>
      <c r="F12" s="22"/>
      <c r="G12" s="43">
        <v>0.0009781481481481483</v>
      </c>
      <c r="H12" s="44">
        <v>0.000927974537037037</v>
      </c>
      <c r="I12" s="27"/>
      <c r="J12" s="27"/>
      <c r="K12" s="45">
        <v>0.000927974537037037</v>
      </c>
      <c r="L12" s="46">
        <v>0.0009219097222222223</v>
      </c>
      <c r="M12" s="27"/>
      <c r="N12" s="27"/>
      <c r="O12" s="43">
        <v>0.0009219097222222223</v>
      </c>
      <c r="P12" s="44">
        <v>0.0008822685185185184</v>
      </c>
      <c r="Q12" s="27"/>
      <c r="R12" s="27"/>
      <c r="S12" s="43">
        <v>0.0008822685185185184</v>
      </c>
      <c r="T12" s="23"/>
      <c r="U12" s="48">
        <v>76.228</v>
      </c>
      <c r="V12" s="13">
        <v>97.52617148554346</v>
      </c>
    </row>
    <row r="13" spans="1:22" ht="18" customHeight="1">
      <c r="A13" s="39">
        <v>6</v>
      </c>
      <c r="B13" s="40">
        <v>28</v>
      </c>
      <c r="C13" s="50" t="s">
        <v>43</v>
      </c>
      <c r="D13" s="42">
        <v>0.0009150578703703703</v>
      </c>
      <c r="E13" s="27">
        <v>1</v>
      </c>
      <c r="F13" s="27"/>
      <c r="G13" s="51">
        <v>0.0009382060185185184</v>
      </c>
      <c r="H13" s="44">
        <v>0.0008823148148148148</v>
      </c>
      <c r="I13" s="22"/>
      <c r="J13" s="22"/>
      <c r="K13" s="45">
        <v>0.0008823148148148148</v>
      </c>
      <c r="L13" s="46">
        <v>0.0009189467592592592</v>
      </c>
      <c r="M13" s="27"/>
      <c r="N13" s="27"/>
      <c r="O13" s="43">
        <v>0.0009189467592592592</v>
      </c>
      <c r="P13" s="44">
        <v>0.0008970023148148148</v>
      </c>
      <c r="Q13" s="27"/>
      <c r="R13" s="27"/>
      <c r="S13" s="43">
        <v>0.0008970023148148148</v>
      </c>
      <c r="T13" s="23"/>
      <c r="U13" s="48">
        <v>76.232</v>
      </c>
      <c r="V13" s="13">
        <v>97.49153898625255</v>
      </c>
    </row>
    <row r="14" spans="1:22" ht="18" customHeight="1">
      <c r="A14" s="39">
        <v>7</v>
      </c>
      <c r="B14" s="40">
        <v>7</v>
      </c>
      <c r="C14" s="50" t="s">
        <v>44</v>
      </c>
      <c r="D14" s="42">
        <v>0.000991261574074074</v>
      </c>
      <c r="E14" s="22"/>
      <c r="F14" s="22"/>
      <c r="G14" s="43">
        <v>0.000991261574074074</v>
      </c>
      <c r="H14" s="44">
        <v>0.0009597106481481482</v>
      </c>
      <c r="I14" s="22"/>
      <c r="J14" s="22"/>
      <c r="K14" s="43">
        <v>0.0009597106481481482</v>
      </c>
      <c r="L14" s="44">
        <v>0.0009293634259259259</v>
      </c>
      <c r="M14" s="22"/>
      <c r="N14" s="22"/>
      <c r="O14" s="45">
        <v>0.0009293634259259259</v>
      </c>
      <c r="P14" s="46">
        <v>0.0008891898148148148</v>
      </c>
      <c r="Q14" s="22"/>
      <c r="R14" s="22"/>
      <c r="S14" s="43">
        <v>0.0008891898148148148</v>
      </c>
      <c r="T14" s="47"/>
      <c r="U14" s="48">
        <v>76.826</v>
      </c>
      <c r="V14" s="13">
        <v>92.38864446932038</v>
      </c>
    </row>
    <row r="15" spans="1:22" ht="12.75">
      <c r="A15" s="39">
        <v>8</v>
      </c>
      <c r="B15" s="40">
        <v>6</v>
      </c>
      <c r="C15" s="50" t="s">
        <v>45</v>
      </c>
      <c r="D15" s="42">
        <v>0.0009482986111111111</v>
      </c>
      <c r="E15" s="22"/>
      <c r="F15" s="22"/>
      <c r="G15" s="43">
        <v>0.0009482986111111111</v>
      </c>
      <c r="H15" s="44">
        <v>0.0010203472222222222</v>
      </c>
      <c r="I15" s="22"/>
      <c r="J15" s="22"/>
      <c r="K15" s="45">
        <v>0.0010203472222222222</v>
      </c>
      <c r="L15" s="46">
        <v>0.0008984490740740741</v>
      </c>
      <c r="M15" s="22"/>
      <c r="N15" s="22"/>
      <c r="O15" s="43">
        <v>0.0008984490740740741</v>
      </c>
      <c r="P15" s="44">
        <v>0.0010043749999999998</v>
      </c>
      <c r="Q15" s="22">
        <v>1</v>
      </c>
      <c r="R15" s="22">
        <v>1</v>
      </c>
      <c r="S15" s="43">
        <v>0.0012590046296296294</v>
      </c>
      <c r="T15" s="47"/>
      <c r="U15" s="48">
        <v>77.626</v>
      </c>
      <c r="V15" s="13">
        <v>85.63947646407141</v>
      </c>
    </row>
    <row r="16" spans="1:22" ht="18" customHeight="1">
      <c r="A16" s="39">
        <v>9</v>
      </c>
      <c r="B16" s="40">
        <v>32</v>
      </c>
      <c r="C16" s="50" t="s">
        <v>46</v>
      </c>
      <c r="D16" s="42">
        <v>0.0009520833333333333</v>
      </c>
      <c r="E16" s="22"/>
      <c r="F16" s="22"/>
      <c r="G16" s="43">
        <v>0.0009520833333333333</v>
      </c>
      <c r="H16" s="44">
        <v>0.0009015509259259259</v>
      </c>
      <c r="I16" s="27"/>
      <c r="J16" s="27"/>
      <c r="K16" s="45">
        <v>0.0009015509259259259</v>
      </c>
      <c r="L16" s="46">
        <v>0.0010522337962962963</v>
      </c>
      <c r="M16" s="27"/>
      <c r="N16" s="27"/>
      <c r="O16" s="43">
        <v>0.0010522337962962963</v>
      </c>
      <c r="P16" s="44">
        <v>0.0009585185185185184</v>
      </c>
      <c r="Q16" s="27"/>
      <c r="R16" s="27"/>
      <c r="S16" s="43">
        <v>0.0009585185185185184</v>
      </c>
      <c r="T16" s="23"/>
      <c r="U16" s="48">
        <v>77.894</v>
      </c>
      <c r="V16" s="13">
        <v>83.4095052250495</v>
      </c>
    </row>
    <row r="17" spans="1:22" ht="18" customHeight="1">
      <c r="A17" s="39">
        <v>10</v>
      </c>
      <c r="B17" s="40">
        <v>15</v>
      </c>
      <c r="C17" s="50" t="s">
        <v>47</v>
      </c>
      <c r="D17" s="42">
        <v>0.0009531712962962963</v>
      </c>
      <c r="E17" s="22">
        <v>2</v>
      </c>
      <c r="F17" s="22"/>
      <c r="G17" s="43">
        <v>0.0009994675925925926</v>
      </c>
      <c r="H17" s="44">
        <v>0.0009191782407407408</v>
      </c>
      <c r="I17" s="22"/>
      <c r="J17" s="22"/>
      <c r="K17" s="45">
        <v>0.0009191782407407408</v>
      </c>
      <c r="L17" s="46">
        <v>0.0009699189814814814</v>
      </c>
      <c r="M17" s="22"/>
      <c r="N17" s="22"/>
      <c r="O17" s="43">
        <v>0.0009699189814814814</v>
      </c>
      <c r="P17" s="44">
        <v>0.0009501157407407408</v>
      </c>
      <c r="Q17" s="22"/>
      <c r="R17" s="22"/>
      <c r="S17" s="43">
        <v>0.0009501157407407408</v>
      </c>
      <c r="T17" s="47"/>
      <c r="U17" s="48">
        <v>79.417</v>
      </c>
      <c r="V17" s="13">
        <v>71.0227344271379</v>
      </c>
    </row>
    <row r="18" spans="1:22" ht="18" customHeight="1">
      <c r="A18" s="39">
        <v>11</v>
      </c>
      <c r="B18" s="40">
        <v>26</v>
      </c>
      <c r="C18" s="50" t="s">
        <v>48</v>
      </c>
      <c r="D18" s="42">
        <v>0.0009368749999999999</v>
      </c>
      <c r="E18" s="22"/>
      <c r="F18" s="22"/>
      <c r="G18" s="43">
        <v>0.0009368749999999999</v>
      </c>
      <c r="H18" s="44">
        <v>0.0009498958333333334</v>
      </c>
      <c r="I18" s="27">
        <v>1</v>
      </c>
      <c r="J18" s="27"/>
      <c r="K18" s="45">
        <v>0.0009730439814814815</v>
      </c>
      <c r="L18" s="52"/>
      <c r="M18" s="27"/>
      <c r="N18" s="27"/>
      <c r="O18" s="43" t="s">
        <v>30</v>
      </c>
      <c r="P18" s="23"/>
      <c r="Q18" s="27"/>
      <c r="R18" s="27"/>
      <c r="S18" s="43" t="s">
        <v>30</v>
      </c>
      <c r="T18" s="23"/>
      <c r="U18" s="48">
        <v>80.946</v>
      </c>
      <c r="V18" s="13">
        <v>59.056037358238925</v>
      </c>
    </row>
    <row r="19" spans="1:22" ht="18" customHeight="1">
      <c r="A19" s="39">
        <v>12</v>
      </c>
      <c r="B19" s="40">
        <v>13</v>
      </c>
      <c r="C19" s="50" t="s">
        <v>49</v>
      </c>
      <c r="D19" s="42">
        <v>0.000997349537037037</v>
      </c>
      <c r="E19" s="22"/>
      <c r="F19" s="22">
        <v>1</v>
      </c>
      <c r="G19" s="43">
        <v>0.0012288310185185184</v>
      </c>
      <c r="H19" s="44">
        <v>0.0009813657407407408</v>
      </c>
      <c r="I19" s="22"/>
      <c r="J19" s="22"/>
      <c r="K19" s="45">
        <v>0.0009813657407407408</v>
      </c>
      <c r="L19" s="46">
        <v>0.0010282407407407408</v>
      </c>
      <c r="M19" s="22"/>
      <c r="N19" s="22"/>
      <c r="O19" s="43">
        <v>0.0010282407407407408</v>
      </c>
      <c r="P19" s="44">
        <v>0.0009471296296296295</v>
      </c>
      <c r="Q19" s="22"/>
      <c r="R19" s="22"/>
      <c r="S19" s="43">
        <v>0.0009471296296296295</v>
      </c>
      <c r="T19" s="47"/>
      <c r="U19" s="48">
        <v>81.832</v>
      </c>
      <c r="V19" s="13">
        <v>52.32641265030808</v>
      </c>
    </row>
    <row r="20" spans="1:22" ht="18" customHeight="1">
      <c r="A20" s="39">
        <v>13</v>
      </c>
      <c r="B20" s="40">
        <v>11</v>
      </c>
      <c r="C20" s="41" t="s">
        <v>50</v>
      </c>
      <c r="D20" s="42">
        <v>0.0009574189814814814</v>
      </c>
      <c r="E20" s="22"/>
      <c r="F20" s="22"/>
      <c r="G20" s="43">
        <v>0.0009574189814814814</v>
      </c>
      <c r="H20" s="44">
        <v>0.0010232870370370372</v>
      </c>
      <c r="I20" s="22">
        <v>1</v>
      </c>
      <c r="J20" s="22">
        <v>1</v>
      </c>
      <c r="K20" s="45">
        <v>0.0012779166666666668</v>
      </c>
      <c r="L20" s="53"/>
      <c r="M20" s="22"/>
      <c r="N20" s="22"/>
      <c r="O20" s="43" t="s">
        <v>30</v>
      </c>
      <c r="P20" s="54"/>
      <c r="Q20" s="22"/>
      <c r="R20" s="22"/>
      <c r="S20" s="43" t="s">
        <v>30</v>
      </c>
      <c r="T20" s="47"/>
      <c r="U20" s="48">
        <v>82.721</v>
      </c>
      <c r="V20" s="13">
        <v>45.71889242151335</v>
      </c>
    </row>
    <row r="21" spans="1:22" ht="18" customHeight="1">
      <c r="A21" s="39">
        <v>14</v>
      </c>
      <c r="B21" s="40">
        <v>14</v>
      </c>
      <c r="C21" s="50" t="s">
        <v>51</v>
      </c>
      <c r="D21" s="42">
        <v>0.0010914351851851853</v>
      </c>
      <c r="E21" s="22"/>
      <c r="F21" s="22"/>
      <c r="G21" s="43">
        <v>0.0010914351851851853</v>
      </c>
      <c r="H21" s="44">
        <v>0.0010017476851851852</v>
      </c>
      <c r="I21" s="22">
        <v>1</v>
      </c>
      <c r="J21" s="22"/>
      <c r="K21" s="45">
        <v>0.0010248958333333334</v>
      </c>
      <c r="L21" s="46">
        <v>0.0010344328703703702</v>
      </c>
      <c r="M21" s="22">
        <v>3</v>
      </c>
      <c r="N21" s="22"/>
      <c r="O21" s="43">
        <v>0.0011038773148148147</v>
      </c>
      <c r="P21" s="44">
        <v>0.0009896875</v>
      </c>
      <c r="Q21" s="22">
        <v>1</v>
      </c>
      <c r="R21" s="22"/>
      <c r="S21" s="43">
        <v>0.0010128356481481481</v>
      </c>
      <c r="T21" s="47"/>
      <c r="U21" s="48">
        <v>87.509</v>
      </c>
      <c r="V21" s="13">
        <v>12.440577540595923</v>
      </c>
    </row>
    <row r="22" spans="1:22" ht="18" customHeight="1">
      <c r="A22" s="39">
        <v>15</v>
      </c>
      <c r="B22" s="40">
        <v>33</v>
      </c>
      <c r="C22" s="50" t="s">
        <v>52</v>
      </c>
      <c r="D22" s="42">
        <v>0.0010696296296296296</v>
      </c>
      <c r="E22" s="22">
        <v>1</v>
      </c>
      <c r="F22" s="22">
        <v>1</v>
      </c>
      <c r="G22" s="43">
        <v>0.0013242592592592592</v>
      </c>
      <c r="H22" s="44">
        <v>0.0010263078703703704</v>
      </c>
      <c r="I22" s="27"/>
      <c r="J22" s="27"/>
      <c r="K22" s="45">
        <v>0.0010263078703703704</v>
      </c>
      <c r="L22" s="52"/>
      <c r="M22" s="27"/>
      <c r="N22" s="27"/>
      <c r="O22" s="43" t="s">
        <v>30</v>
      </c>
      <c r="P22" s="23"/>
      <c r="Q22" s="27"/>
      <c r="R22" s="27"/>
      <c r="S22" s="43" t="s">
        <v>30</v>
      </c>
      <c r="T22" s="23"/>
      <c r="U22" s="48">
        <v>88.673</v>
      </c>
      <c r="V22" s="13">
        <v>7.5</v>
      </c>
    </row>
    <row r="23" spans="1:22" ht="18" customHeight="1">
      <c r="A23" s="39">
        <v>16</v>
      </c>
      <c r="B23" s="40">
        <v>17</v>
      </c>
      <c r="C23" s="50" t="s">
        <v>34</v>
      </c>
      <c r="D23" s="42">
        <v>0.0010956597222222223</v>
      </c>
      <c r="E23" s="22"/>
      <c r="F23" s="22"/>
      <c r="G23" s="43">
        <v>0.0010956597222222223</v>
      </c>
      <c r="H23" s="44">
        <v>0.001161388888888889</v>
      </c>
      <c r="I23" s="27"/>
      <c r="J23" s="27"/>
      <c r="K23" s="45">
        <v>0.001161388888888889</v>
      </c>
      <c r="L23" s="46">
        <v>0.0011375810185185185</v>
      </c>
      <c r="M23" s="27"/>
      <c r="N23" s="27"/>
      <c r="O23" s="43">
        <v>0.0011375810185185185</v>
      </c>
      <c r="P23" s="44">
        <v>0.0010444444444444444</v>
      </c>
      <c r="Q23" s="27"/>
      <c r="R23" s="27"/>
      <c r="S23" s="43">
        <v>0.0010444444444444444</v>
      </c>
      <c r="T23" s="23"/>
      <c r="U23" s="48">
        <v>90.24</v>
      </c>
      <c r="V23" s="13">
        <v>7.5</v>
      </c>
    </row>
    <row r="24" spans="1:22" ht="18" customHeight="1">
      <c r="A24" s="39">
        <v>17</v>
      </c>
      <c r="B24" s="40">
        <v>16</v>
      </c>
      <c r="C24" s="50" t="s">
        <v>53</v>
      </c>
      <c r="D24" s="42">
        <v>0.0011411805555555557</v>
      </c>
      <c r="E24" s="22"/>
      <c r="F24" s="22"/>
      <c r="G24" s="43">
        <v>0.0011411805555555557</v>
      </c>
      <c r="H24" s="44">
        <v>0.0010446412037037037</v>
      </c>
      <c r="I24" s="22"/>
      <c r="J24" s="22"/>
      <c r="K24" s="45">
        <v>0.0010446412037037037</v>
      </c>
      <c r="L24" s="46">
        <v>0.0011660185185185185</v>
      </c>
      <c r="M24" s="22"/>
      <c r="N24" s="22">
        <v>1</v>
      </c>
      <c r="O24" s="43">
        <v>0.0013974999999999999</v>
      </c>
      <c r="P24" s="44">
        <v>0.001144212962962963</v>
      </c>
      <c r="Q24" s="22"/>
      <c r="R24" s="22"/>
      <c r="S24" s="43">
        <v>0.001144212962962963</v>
      </c>
      <c r="T24" s="47"/>
      <c r="U24" s="48">
        <v>90.257</v>
      </c>
      <c r="V24" s="13">
        <v>7.5</v>
      </c>
    </row>
    <row r="25" spans="1:22" ht="12.75">
      <c r="A25" s="39">
        <v>18</v>
      </c>
      <c r="B25" s="40">
        <v>4</v>
      </c>
      <c r="C25" s="50" t="s">
        <v>54</v>
      </c>
      <c r="D25" s="42">
        <v>0.001086597222222222</v>
      </c>
      <c r="E25" s="22"/>
      <c r="F25" s="22"/>
      <c r="G25" s="43">
        <v>0.001086597222222222</v>
      </c>
      <c r="H25" s="54"/>
      <c r="I25" s="22"/>
      <c r="J25" s="22"/>
      <c r="K25" s="45" t="s">
        <v>30</v>
      </c>
      <c r="L25" s="53"/>
      <c r="M25" s="22"/>
      <c r="N25" s="22"/>
      <c r="O25" s="43" t="s">
        <v>30</v>
      </c>
      <c r="P25" s="54"/>
      <c r="Q25" s="22"/>
      <c r="R25" s="22"/>
      <c r="S25" s="43" t="s">
        <v>30</v>
      </c>
      <c r="T25" s="47"/>
      <c r="U25" s="48">
        <v>93.882</v>
      </c>
      <c r="V25" s="13">
        <v>7.5</v>
      </c>
    </row>
    <row r="26" spans="1:22" ht="18" customHeight="1">
      <c r="A26" s="39">
        <v>19</v>
      </c>
      <c r="B26" s="40">
        <v>20</v>
      </c>
      <c r="C26" s="50" t="s">
        <v>35</v>
      </c>
      <c r="D26" s="42">
        <v>0.001250810185185185</v>
      </c>
      <c r="E26" s="22">
        <v>1</v>
      </c>
      <c r="F26" s="22"/>
      <c r="G26" s="43">
        <v>0.0012739583333333333</v>
      </c>
      <c r="H26" s="23"/>
      <c r="I26" s="25"/>
      <c r="J26" s="25"/>
      <c r="K26" s="45" t="s">
        <v>30</v>
      </c>
      <c r="L26" s="52"/>
      <c r="M26" s="25"/>
      <c r="N26" s="25"/>
      <c r="O26" s="43" t="s">
        <v>30</v>
      </c>
      <c r="P26" s="23"/>
      <c r="Q26" s="25"/>
      <c r="R26" s="25"/>
      <c r="S26" s="43" t="s">
        <v>30</v>
      </c>
      <c r="T26" s="23"/>
      <c r="U26" s="48">
        <v>110.07</v>
      </c>
      <c r="V26" s="13">
        <v>7.5</v>
      </c>
    </row>
    <row r="27" spans="1:22" ht="12.75">
      <c r="A27" s="39">
        <v>20</v>
      </c>
      <c r="B27" s="40">
        <v>3</v>
      </c>
      <c r="C27" s="50" t="s">
        <v>55</v>
      </c>
      <c r="D27" s="11"/>
      <c r="E27" s="22"/>
      <c r="F27" s="22"/>
      <c r="G27" s="43" t="s">
        <v>30</v>
      </c>
      <c r="H27" s="54"/>
      <c r="I27" s="22"/>
      <c r="J27" s="22"/>
      <c r="K27" s="45" t="s">
        <v>30</v>
      </c>
      <c r="L27" s="53"/>
      <c r="M27" s="22"/>
      <c r="N27" s="22"/>
      <c r="O27" s="43" t="s">
        <v>30</v>
      </c>
      <c r="P27" s="54"/>
      <c r="Q27" s="22"/>
      <c r="R27" s="22"/>
      <c r="S27" s="43" t="s">
        <v>30</v>
      </c>
      <c r="T27" s="47"/>
      <c r="U27" s="49" t="s">
        <v>30</v>
      </c>
      <c r="V27" s="13">
        <v>0</v>
      </c>
    </row>
    <row r="28" spans="1:22" ht="18" customHeight="1">
      <c r="A28" s="39">
        <v>20</v>
      </c>
      <c r="B28" s="40">
        <v>12</v>
      </c>
      <c r="C28" s="50" t="s">
        <v>56</v>
      </c>
      <c r="D28" s="11"/>
      <c r="E28" s="22"/>
      <c r="F28" s="22"/>
      <c r="G28" s="43" t="s">
        <v>30</v>
      </c>
      <c r="H28" s="54"/>
      <c r="I28" s="22"/>
      <c r="J28" s="22"/>
      <c r="K28" s="45" t="s">
        <v>30</v>
      </c>
      <c r="L28" s="53"/>
      <c r="M28" s="22"/>
      <c r="N28" s="22"/>
      <c r="O28" s="43" t="s">
        <v>30</v>
      </c>
      <c r="P28" s="54"/>
      <c r="Q28" s="22"/>
      <c r="R28" s="22"/>
      <c r="S28" s="43" t="s">
        <v>30</v>
      </c>
      <c r="T28" s="47"/>
      <c r="U28" s="49" t="s">
        <v>30</v>
      </c>
      <c r="V28" s="13">
        <v>0</v>
      </c>
    </row>
    <row r="29" spans="1:22" ht="18" customHeight="1">
      <c r="A29" s="39">
        <v>20</v>
      </c>
      <c r="B29" s="40">
        <v>19</v>
      </c>
      <c r="C29" s="50" t="s">
        <v>57</v>
      </c>
      <c r="D29" s="25"/>
      <c r="E29" s="22"/>
      <c r="F29" s="22"/>
      <c r="G29" s="43" t="s">
        <v>30</v>
      </c>
      <c r="H29" s="23"/>
      <c r="I29" s="25"/>
      <c r="J29" s="25"/>
      <c r="K29" s="45" t="s">
        <v>30</v>
      </c>
      <c r="L29" s="52"/>
      <c r="M29" s="25"/>
      <c r="N29" s="25"/>
      <c r="O29" s="43" t="s">
        <v>30</v>
      </c>
      <c r="P29" s="23"/>
      <c r="Q29" s="25"/>
      <c r="R29" s="25"/>
      <c r="S29" s="43" t="s">
        <v>30</v>
      </c>
      <c r="T29" s="23"/>
      <c r="U29" s="49" t="s">
        <v>30</v>
      </c>
      <c r="V29" s="13">
        <v>0</v>
      </c>
    </row>
    <row r="30" spans="1:22" ht="12.75">
      <c r="A30" s="39">
        <v>20</v>
      </c>
      <c r="B30" s="40">
        <v>21</v>
      </c>
      <c r="C30" s="50" t="s">
        <v>58</v>
      </c>
      <c r="D30" s="25"/>
      <c r="E30" s="22"/>
      <c r="F30" s="22"/>
      <c r="G30" s="43" t="s">
        <v>30</v>
      </c>
      <c r="H30" s="23"/>
      <c r="I30" s="25"/>
      <c r="J30" s="25"/>
      <c r="K30" s="45" t="s">
        <v>30</v>
      </c>
      <c r="L30" s="52"/>
      <c r="M30" s="25"/>
      <c r="N30" s="25"/>
      <c r="O30" s="43" t="s">
        <v>30</v>
      </c>
      <c r="P30" s="23"/>
      <c r="Q30" s="25"/>
      <c r="R30" s="25"/>
      <c r="S30" s="43" t="s">
        <v>30</v>
      </c>
      <c r="T30" s="23"/>
      <c r="U30" s="49" t="s">
        <v>30</v>
      </c>
      <c r="V30" s="13">
        <v>0</v>
      </c>
    </row>
    <row r="31" spans="1:22" ht="12.75">
      <c r="A31" s="39">
        <v>20</v>
      </c>
      <c r="B31" s="40">
        <v>23</v>
      </c>
      <c r="C31" s="50" t="s">
        <v>59</v>
      </c>
      <c r="D31" s="25"/>
      <c r="E31" s="22"/>
      <c r="F31" s="22"/>
      <c r="G31" s="43" t="s">
        <v>30</v>
      </c>
      <c r="H31" s="23"/>
      <c r="I31" s="25"/>
      <c r="J31" s="25"/>
      <c r="K31" s="45" t="s">
        <v>30</v>
      </c>
      <c r="L31" s="52"/>
      <c r="M31" s="25"/>
      <c r="N31" s="25"/>
      <c r="O31" s="43" t="s">
        <v>30</v>
      </c>
      <c r="P31" s="23"/>
      <c r="Q31" s="25"/>
      <c r="R31" s="25"/>
      <c r="S31" s="43" t="s">
        <v>30</v>
      </c>
      <c r="T31" s="23"/>
      <c r="U31" s="49" t="s">
        <v>30</v>
      </c>
      <c r="V31" s="13">
        <v>0</v>
      </c>
    </row>
    <row r="32" spans="1:22" ht="12.75">
      <c r="A32" s="39">
        <v>20</v>
      </c>
      <c r="B32" s="40">
        <v>24</v>
      </c>
      <c r="C32" s="50" t="s">
        <v>60</v>
      </c>
      <c r="D32" s="25"/>
      <c r="E32" s="22"/>
      <c r="F32" s="22"/>
      <c r="G32" s="43" t="s">
        <v>30</v>
      </c>
      <c r="H32" s="23"/>
      <c r="I32" s="25"/>
      <c r="J32" s="25"/>
      <c r="K32" s="45" t="s">
        <v>30</v>
      </c>
      <c r="L32" s="52"/>
      <c r="M32" s="25"/>
      <c r="N32" s="25"/>
      <c r="O32" s="43" t="s">
        <v>30</v>
      </c>
      <c r="P32" s="23"/>
      <c r="Q32" s="25"/>
      <c r="R32" s="25"/>
      <c r="S32" s="43" t="s">
        <v>30</v>
      </c>
      <c r="T32" s="23"/>
      <c r="U32" s="49" t="s">
        <v>30</v>
      </c>
      <c r="V32" s="13">
        <v>0</v>
      </c>
    </row>
    <row r="33" spans="1:22" ht="12.75">
      <c r="A33" s="39">
        <v>20</v>
      </c>
      <c r="B33" s="40">
        <v>27</v>
      </c>
      <c r="C33" s="50" t="s">
        <v>61</v>
      </c>
      <c r="D33" s="25"/>
      <c r="E33" s="22"/>
      <c r="F33" s="22"/>
      <c r="G33" s="43" t="s">
        <v>30</v>
      </c>
      <c r="H33" s="23"/>
      <c r="I33" s="25"/>
      <c r="J33" s="25"/>
      <c r="K33" s="45" t="s">
        <v>30</v>
      </c>
      <c r="L33" s="52"/>
      <c r="M33" s="25"/>
      <c r="N33" s="25"/>
      <c r="O33" s="43" t="s">
        <v>30</v>
      </c>
      <c r="P33" s="23"/>
      <c r="Q33" s="25"/>
      <c r="R33" s="25"/>
      <c r="S33" s="43" t="s">
        <v>30</v>
      </c>
      <c r="T33" s="23"/>
      <c r="U33" s="49" t="s">
        <v>30</v>
      </c>
      <c r="V33" s="13">
        <v>0</v>
      </c>
    </row>
    <row r="34" spans="1:22" ht="12.75">
      <c r="A34" s="39">
        <v>20</v>
      </c>
      <c r="B34" s="40">
        <v>30</v>
      </c>
      <c r="C34" s="50" t="s">
        <v>62</v>
      </c>
      <c r="D34" s="25"/>
      <c r="E34" s="22"/>
      <c r="F34" s="22"/>
      <c r="G34" s="43" t="s">
        <v>30</v>
      </c>
      <c r="H34" s="23"/>
      <c r="I34" s="25"/>
      <c r="J34" s="25"/>
      <c r="K34" s="45" t="s">
        <v>30</v>
      </c>
      <c r="L34" s="52"/>
      <c r="M34" s="25"/>
      <c r="N34" s="25"/>
      <c r="O34" s="43" t="s">
        <v>30</v>
      </c>
      <c r="P34" s="23"/>
      <c r="Q34" s="25"/>
      <c r="R34" s="25"/>
      <c r="S34" s="43" t="s">
        <v>30</v>
      </c>
      <c r="T34" s="23"/>
      <c r="U34" s="49" t="s">
        <v>30</v>
      </c>
      <c r="V34" s="13">
        <v>0</v>
      </c>
    </row>
    <row r="35" spans="1:22" ht="12.75">
      <c r="A35" s="39">
        <v>20</v>
      </c>
      <c r="B35" s="40">
        <v>34</v>
      </c>
      <c r="C35" s="41" t="s">
        <v>63</v>
      </c>
      <c r="D35" s="26"/>
      <c r="E35" s="55"/>
      <c r="F35" s="55"/>
      <c r="G35" s="56" t="s">
        <v>30</v>
      </c>
      <c r="H35" s="24"/>
      <c r="I35" s="26"/>
      <c r="J35" s="26"/>
      <c r="K35" s="57" t="s">
        <v>30</v>
      </c>
      <c r="L35" s="58"/>
      <c r="M35" s="26"/>
      <c r="N35" s="26"/>
      <c r="O35" s="56" t="s">
        <v>30</v>
      </c>
      <c r="P35" s="24"/>
      <c r="Q35" s="26"/>
      <c r="R35" s="26"/>
      <c r="S35" s="56" t="s">
        <v>30</v>
      </c>
      <c r="T35" s="24"/>
      <c r="U35" s="59" t="s">
        <v>30</v>
      </c>
      <c r="V35" s="60">
        <v>0</v>
      </c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6" sqref="E16"/>
    </sheetView>
  </sheetViews>
  <sheetFormatPr defaultColWidth="9.140625" defaultRowHeight="12.75"/>
  <cols>
    <col min="1" max="1" width="7.421875" style="150" customWidth="1"/>
    <col min="2" max="2" width="7.00390625" style="150" customWidth="1"/>
    <col min="3" max="3" width="51.7109375" style="150" bestFit="1" customWidth="1"/>
    <col min="4" max="4" width="10.7109375" style="151" customWidth="1"/>
    <col min="5" max="6" width="10.7109375" style="152" customWidth="1"/>
    <col min="7" max="7" width="10.7109375" style="150" customWidth="1"/>
    <col min="8" max="8" width="10.7109375" style="152" customWidth="1"/>
    <col min="9" max="9" width="10.7109375" style="150" customWidth="1"/>
    <col min="10" max="10" width="11.28125" style="153" customWidth="1"/>
    <col min="11" max="12" width="10.7109375" style="150" customWidth="1"/>
    <col min="13" max="13" width="3.57421875" style="150" customWidth="1"/>
    <col min="14" max="14" width="4.7109375" style="150" customWidth="1"/>
    <col min="15" max="15" width="5.7109375" style="150" bestFit="1" customWidth="1"/>
    <col min="16" max="16" width="10.28125" style="150" customWidth="1"/>
    <col min="17" max="21" width="9.7109375" style="150" customWidth="1"/>
    <col min="22" max="23" width="6.7109375" style="150" customWidth="1"/>
    <col min="24" max="24" width="9.140625" style="150" customWidth="1"/>
    <col min="25" max="25" width="9.140625" style="152" customWidth="1"/>
    <col min="26" max="16384" width="9.140625" style="150" customWidth="1"/>
  </cols>
  <sheetData>
    <row r="1" ht="15.75">
      <c r="A1" s="12" t="s">
        <v>171</v>
      </c>
    </row>
    <row r="2" spans="3:24" ht="15.75">
      <c r="C2" s="154"/>
      <c r="D2" s="155" t="s">
        <v>29</v>
      </c>
      <c r="G2" s="156">
        <f>MIN(G7:G34)</f>
        <v>801.829</v>
      </c>
      <c r="I2" s="157" t="s">
        <v>28</v>
      </c>
      <c r="K2" s="152"/>
      <c r="L2" s="158">
        <f>MIN(I7:I34)</f>
        <v>1.1897</v>
      </c>
      <c r="M2" s="156"/>
      <c r="O2" s="154"/>
      <c r="P2" s="156"/>
      <c r="Q2" s="159"/>
      <c r="R2" s="159"/>
      <c r="S2" s="156"/>
      <c r="T2" s="159"/>
      <c r="U2" s="159"/>
      <c r="V2" s="152"/>
      <c r="X2" s="152"/>
    </row>
    <row r="3" spans="3:24" ht="15.75">
      <c r="C3" s="154"/>
      <c r="D3" s="155" t="s">
        <v>5</v>
      </c>
      <c r="G3" s="156">
        <f>1.333*G2</f>
        <v>1068.838057</v>
      </c>
      <c r="I3" s="157" t="s">
        <v>114</v>
      </c>
      <c r="K3" s="152"/>
      <c r="L3" s="160">
        <v>3.048</v>
      </c>
      <c r="M3" s="156"/>
      <c r="O3" s="154"/>
      <c r="P3" s="156"/>
      <c r="Q3" s="159"/>
      <c r="R3" s="159"/>
      <c r="S3" s="156"/>
      <c r="T3" s="159"/>
      <c r="U3" s="159"/>
      <c r="V3" s="152"/>
      <c r="X3" s="152"/>
    </row>
    <row r="4" spans="3:24" ht="15.75">
      <c r="C4" s="154"/>
      <c r="D4" s="161" t="s">
        <v>27</v>
      </c>
      <c r="G4" s="152">
        <v>977</v>
      </c>
      <c r="I4" s="152"/>
      <c r="J4" s="152"/>
      <c r="K4" s="152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2"/>
      <c r="W4" s="152"/>
      <c r="X4" s="152"/>
    </row>
    <row r="5" spans="3:24" ht="15.75">
      <c r="C5" s="154"/>
      <c r="D5" s="161"/>
      <c r="G5" s="152"/>
      <c r="I5" s="152"/>
      <c r="J5" s="152"/>
      <c r="K5" s="152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2"/>
      <c r="W5" s="152"/>
      <c r="X5" s="152"/>
    </row>
    <row r="6" spans="1:15" s="164" customFormat="1" ht="38.25" customHeight="1">
      <c r="A6" s="162" t="s">
        <v>0</v>
      </c>
      <c r="B6" s="162" t="s">
        <v>1</v>
      </c>
      <c r="C6" s="162" t="s">
        <v>2</v>
      </c>
      <c r="D6" s="163" t="s">
        <v>10</v>
      </c>
      <c r="E6" s="162" t="s">
        <v>11</v>
      </c>
      <c r="F6" s="162" t="s">
        <v>15</v>
      </c>
      <c r="G6" s="162" t="s">
        <v>16</v>
      </c>
      <c r="H6" s="162" t="s">
        <v>17</v>
      </c>
      <c r="I6" s="162" t="s">
        <v>18</v>
      </c>
      <c r="J6" s="162" t="s">
        <v>19</v>
      </c>
      <c r="K6" s="162" t="s">
        <v>20</v>
      </c>
      <c r="L6" s="162" t="s">
        <v>21</v>
      </c>
      <c r="N6" s="266" t="s">
        <v>115</v>
      </c>
      <c r="O6" s="267"/>
    </row>
    <row r="7" spans="1:25" ht="18" customHeight="1">
      <c r="A7" s="187">
        <v>1</v>
      </c>
      <c r="B7" s="188">
        <v>5</v>
      </c>
      <c r="C7" s="189" t="s">
        <v>39</v>
      </c>
      <c r="D7" s="190">
        <v>799.829</v>
      </c>
      <c r="E7" s="191">
        <v>1</v>
      </c>
      <c r="F7" s="191"/>
      <c r="G7" s="192">
        <f aca="true" t="shared" si="0" ref="G7:G16">D7+2*E7+20*F7</f>
        <v>801.829</v>
      </c>
      <c r="H7" s="193">
        <v>2.996</v>
      </c>
      <c r="I7" s="193">
        <v>2.996</v>
      </c>
      <c r="J7" s="194">
        <f aca="true" t="shared" si="1" ref="J7:J20">300*((($G$3/G7)-1)/(($G$3/$G$2)-1))+50</f>
        <v>350</v>
      </c>
      <c r="K7" s="194">
        <f aca="true" t="shared" si="2" ref="K7:K22">50*((($L$3/I7)-1)/(($L$3/$L$2)-1))</f>
        <v>0.5555884051252892</v>
      </c>
      <c r="L7" s="194">
        <f aca="true" t="shared" si="3" ref="L7:L34">J7+K7</f>
        <v>350.55558840512526</v>
      </c>
      <c r="M7" s="182"/>
      <c r="N7" s="183"/>
      <c r="O7" s="184"/>
      <c r="Y7" s="150"/>
    </row>
    <row r="8" spans="1:25" ht="24.75" customHeight="1">
      <c r="A8" s="165">
        <v>2</v>
      </c>
      <c r="B8" s="166">
        <v>6</v>
      </c>
      <c r="C8" s="167" t="s">
        <v>104</v>
      </c>
      <c r="D8" s="170">
        <f>60*14+40.784</f>
        <v>880.784</v>
      </c>
      <c r="E8" s="171">
        <v>2</v>
      </c>
      <c r="F8" s="171"/>
      <c r="G8" s="172">
        <f t="shared" si="0"/>
        <v>884.784</v>
      </c>
      <c r="H8" s="173">
        <v>1.9929</v>
      </c>
      <c r="I8" s="173">
        <v>1.9929</v>
      </c>
      <c r="J8" s="174">
        <f t="shared" si="1"/>
        <v>237.4067182111857</v>
      </c>
      <c r="K8" s="174">
        <f t="shared" si="2"/>
        <v>16.94727024627899</v>
      </c>
      <c r="L8" s="174">
        <f t="shared" si="3"/>
        <v>254.3539884574647</v>
      </c>
      <c r="M8" s="182"/>
      <c r="N8" s="183"/>
      <c r="O8" s="184"/>
      <c r="Y8" s="150"/>
    </row>
    <row r="9" spans="1:25" ht="18" customHeight="1">
      <c r="A9" s="165">
        <v>3</v>
      </c>
      <c r="B9" s="166">
        <v>2</v>
      </c>
      <c r="C9" s="167" t="s">
        <v>40</v>
      </c>
      <c r="D9" s="170">
        <v>884.606</v>
      </c>
      <c r="E9" s="171">
        <v>0</v>
      </c>
      <c r="F9" s="171"/>
      <c r="G9" s="172">
        <f t="shared" si="0"/>
        <v>884.606</v>
      </c>
      <c r="H9" s="173">
        <v>2.839</v>
      </c>
      <c r="I9" s="173">
        <v>2.839</v>
      </c>
      <c r="J9" s="174">
        <f t="shared" si="1"/>
        <v>237.6257069544249</v>
      </c>
      <c r="K9" s="174">
        <f t="shared" si="2"/>
        <v>2.3565276106624204</v>
      </c>
      <c r="L9" s="174">
        <f t="shared" si="3"/>
        <v>239.98223456508734</v>
      </c>
      <c r="M9" s="182"/>
      <c r="N9" s="183"/>
      <c r="O9" s="184"/>
      <c r="Y9" s="150"/>
    </row>
    <row r="10" spans="1:15" ht="18" customHeight="1">
      <c r="A10" s="165">
        <v>4</v>
      </c>
      <c r="B10" s="168">
        <v>28</v>
      </c>
      <c r="C10" s="169" t="s">
        <v>43</v>
      </c>
      <c r="D10" s="170">
        <v>911.466</v>
      </c>
      <c r="E10" s="171">
        <v>0</v>
      </c>
      <c r="F10" s="171"/>
      <c r="G10" s="172">
        <f t="shared" si="0"/>
        <v>911.466</v>
      </c>
      <c r="H10" s="173">
        <v>2.162</v>
      </c>
      <c r="I10" s="173">
        <v>2.162</v>
      </c>
      <c r="J10" s="174">
        <f t="shared" si="1"/>
        <v>205.54790626082368</v>
      </c>
      <c r="K10" s="174">
        <f t="shared" si="2"/>
        <v>13.11806176185918</v>
      </c>
      <c r="L10" s="174">
        <f t="shared" si="3"/>
        <v>218.66596802268285</v>
      </c>
      <c r="M10" s="182"/>
      <c r="N10" s="183"/>
      <c r="O10" s="184"/>
    </row>
    <row r="11" spans="1:25" ht="24.75" customHeight="1">
      <c r="A11" s="165">
        <v>5</v>
      </c>
      <c r="B11" s="168">
        <v>31</v>
      </c>
      <c r="C11" s="169" t="s">
        <v>112</v>
      </c>
      <c r="D11" s="170">
        <v>912.192</v>
      </c>
      <c r="E11" s="171">
        <v>1</v>
      </c>
      <c r="F11" s="171"/>
      <c r="G11" s="172">
        <f t="shared" si="0"/>
        <v>914.192</v>
      </c>
      <c r="H11" s="173">
        <v>2.212</v>
      </c>
      <c r="I11" s="173">
        <v>2.212</v>
      </c>
      <c r="J11" s="174">
        <f t="shared" si="1"/>
        <v>202.3977152196388</v>
      </c>
      <c r="K11" s="174">
        <f t="shared" si="2"/>
        <v>12.09797809524523</v>
      </c>
      <c r="L11" s="174">
        <f t="shared" si="3"/>
        <v>214.49569331488402</v>
      </c>
      <c r="M11" s="182"/>
      <c r="N11" s="183"/>
      <c r="O11" s="184"/>
      <c r="Y11" s="150"/>
    </row>
    <row r="12" spans="1:25" ht="24.75" customHeight="1">
      <c r="A12" s="165">
        <v>6</v>
      </c>
      <c r="B12" s="168">
        <v>15</v>
      </c>
      <c r="C12" s="169" t="s">
        <v>47</v>
      </c>
      <c r="D12" s="170">
        <v>897.511</v>
      </c>
      <c r="E12" s="171">
        <v>5</v>
      </c>
      <c r="F12" s="171"/>
      <c r="G12" s="172">
        <f t="shared" si="0"/>
        <v>907.511</v>
      </c>
      <c r="H12" s="173">
        <v>2.968</v>
      </c>
      <c r="I12" s="173">
        <v>2.968</v>
      </c>
      <c r="J12" s="174">
        <f t="shared" si="1"/>
        <v>210.1519882304357</v>
      </c>
      <c r="K12" s="174">
        <f t="shared" si="2"/>
        <v>0.8628150848825261</v>
      </c>
      <c r="L12" s="174">
        <f t="shared" si="3"/>
        <v>211.01480331531823</v>
      </c>
      <c r="M12" s="182"/>
      <c r="N12" s="183"/>
      <c r="O12" s="184"/>
      <c r="Y12" s="150"/>
    </row>
    <row r="13" spans="1:25" ht="18" customHeight="1">
      <c r="A13" s="165">
        <v>7</v>
      </c>
      <c r="B13" s="166">
        <v>9</v>
      </c>
      <c r="C13" s="167" t="s">
        <v>105</v>
      </c>
      <c r="D13" s="170">
        <v>911.162</v>
      </c>
      <c r="E13" s="171">
        <v>2</v>
      </c>
      <c r="F13" s="171"/>
      <c r="G13" s="172">
        <f t="shared" si="0"/>
        <v>915.162</v>
      </c>
      <c r="H13" s="173">
        <v>2.6559</v>
      </c>
      <c r="I13" s="173">
        <v>2.6559</v>
      </c>
      <c r="J13" s="174">
        <f t="shared" si="1"/>
        <v>201.28130123212955</v>
      </c>
      <c r="K13" s="174">
        <f t="shared" si="2"/>
        <v>4.725815499991891</v>
      </c>
      <c r="L13" s="174">
        <f t="shared" si="3"/>
        <v>206.00711673212143</v>
      </c>
      <c r="M13" s="182"/>
      <c r="N13" s="183"/>
      <c r="O13" s="184"/>
      <c r="Y13" s="150"/>
    </row>
    <row r="14" spans="1:25" ht="18" customHeight="1">
      <c r="A14" s="165">
        <v>8</v>
      </c>
      <c r="B14" s="168">
        <v>1</v>
      </c>
      <c r="C14" s="169" t="s">
        <v>103</v>
      </c>
      <c r="D14" s="170">
        <v>1000.125</v>
      </c>
      <c r="E14" s="171">
        <v>0</v>
      </c>
      <c r="F14" s="171"/>
      <c r="G14" s="172">
        <f t="shared" si="0"/>
        <v>1000.125</v>
      </c>
      <c r="H14" s="173">
        <v>1.1897</v>
      </c>
      <c r="I14" s="173">
        <v>1.1897</v>
      </c>
      <c r="J14" s="174">
        <f t="shared" si="1"/>
        <v>111.89591796520926</v>
      </c>
      <c r="K14" s="174">
        <f t="shared" si="2"/>
        <v>50</v>
      </c>
      <c r="L14" s="174">
        <f t="shared" si="3"/>
        <v>161.89591796520926</v>
      </c>
      <c r="M14" s="182"/>
      <c r="N14" s="183"/>
      <c r="O14" s="184"/>
      <c r="Y14" s="150"/>
    </row>
    <row r="15" spans="1:15" ht="18" customHeight="1">
      <c r="A15" s="165">
        <v>9</v>
      </c>
      <c r="B15" s="168">
        <v>26</v>
      </c>
      <c r="C15" s="169" t="s">
        <v>110</v>
      </c>
      <c r="D15" s="170">
        <v>975.875</v>
      </c>
      <c r="E15" s="171">
        <v>6</v>
      </c>
      <c r="F15" s="171"/>
      <c r="G15" s="172">
        <f t="shared" si="0"/>
        <v>987.875</v>
      </c>
      <c r="H15" s="173">
        <v>1.57</v>
      </c>
      <c r="I15" s="173">
        <v>1.57</v>
      </c>
      <c r="J15" s="174">
        <f t="shared" si="1"/>
        <v>123.8349396340538</v>
      </c>
      <c r="K15" s="174">
        <f t="shared" si="2"/>
        <v>30.13466866333211</v>
      </c>
      <c r="L15" s="174">
        <f t="shared" si="3"/>
        <v>153.96960829738592</v>
      </c>
      <c r="M15" s="182"/>
      <c r="N15" s="183">
        <v>240</v>
      </c>
      <c r="O15" s="184" t="s">
        <v>116</v>
      </c>
    </row>
    <row r="16" spans="1:15" ht="18" customHeight="1">
      <c r="A16" s="165">
        <v>10</v>
      </c>
      <c r="B16" s="168">
        <v>13</v>
      </c>
      <c r="C16" s="169" t="s">
        <v>107</v>
      </c>
      <c r="D16" s="170">
        <v>1010.748</v>
      </c>
      <c r="E16" s="171">
        <v>1</v>
      </c>
      <c r="F16" s="171"/>
      <c r="G16" s="172">
        <f t="shared" si="0"/>
        <v>1012.748</v>
      </c>
      <c r="H16" s="173">
        <v>1.5487</v>
      </c>
      <c r="I16" s="173">
        <v>1.5487</v>
      </c>
      <c r="J16" s="174">
        <f t="shared" si="1"/>
        <v>99.89551485945448</v>
      </c>
      <c r="K16" s="174">
        <f t="shared" si="2"/>
        <v>30.989379586723143</v>
      </c>
      <c r="L16" s="174">
        <f t="shared" si="3"/>
        <v>130.8848944461776</v>
      </c>
      <c r="M16" s="182"/>
      <c r="N16" s="183"/>
      <c r="O16" s="184"/>
    </row>
    <row r="17" spans="1:25" ht="18" customHeight="1">
      <c r="A17" s="165">
        <v>11</v>
      </c>
      <c r="B17" s="166">
        <v>32</v>
      </c>
      <c r="C17" s="167" t="s">
        <v>46</v>
      </c>
      <c r="D17" s="170">
        <f>60*15+43.14</f>
        <v>943.14</v>
      </c>
      <c r="E17" s="171">
        <v>1</v>
      </c>
      <c r="F17" s="171"/>
      <c r="G17" s="172">
        <f>D17+2*E17+20*F17+N17</f>
        <v>945.14</v>
      </c>
      <c r="H17" s="173">
        <v>2.1484</v>
      </c>
      <c r="I17" s="173">
        <v>2.1484</v>
      </c>
      <c r="J17" s="174">
        <f t="shared" si="1"/>
        <v>167.90813106099722</v>
      </c>
      <c r="K17" s="174">
        <f t="shared" si="2"/>
        <v>13.403738367328181</v>
      </c>
      <c r="L17" s="174">
        <f t="shared" si="3"/>
        <v>181.3118694283254</v>
      </c>
      <c r="M17" s="182"/>
      <c r="N17" s="183"/>
      <c r="O17" s="184"/>
      <c r="Y17" s="150"/>
    </row>
    <row r="18" spans="1:25" ht="18" customHeight="1">
      <c r="A18" s="165">
        <v>12</v>
      </c>
      <c r="B18" s="168">
        <v>7</v>
      </c>
      <c r="C18" s="169" t="s">
        <v>44</v>
      </c>
      <c r="D18" s="170">
        <v>994.467</v>
      </c>
      <c r="E18" s="171">
        <v>0</v>
      </c>
      <c r="F18" s="171">
        <v>1</v>
      </c>
      <c r="G18" s="172">
        <f>D18+2*E18+20*F18</f>
        <v>1014.467</v>
      </c>
      <c r="H18" s="173">
        <v>2.44</v>
      </c>
      <c r="I18" s="173">
        <v>2.44</v>
      </c>
      <c r="J18" s="174">
        <f t="shared" si="1"/>
        <v>98.28440376496636</v>
      </c>
      <c r="K18" s="174">
        <f t="shared" si="2"/>
        <v>7.97637184699924</v>
      </c>
      <c r="L18" s="174">
        <f t="shared" si="3"/>
        <v>106.2607756119656</v>
      </c>
      <c r="M18" s="182"/>
      <c r="N18" s="183"/>
      <c r="O18" s="184"/>
      <c r="Y18" s="150"/>
    </row>
    <row r="19" spans="1:25" ht="18" customHeight="1">
      <c r="A19" s="165">
        <v>13</v>
      </c>
      <c r="B19" s="166">
        <v>14</v>
      </c>
      <c r="C19" s="167" t="s">
        <v>51</v>
      </c>
      <c r="D19" s="170">
        <v>999.133</v>
      </c>
      <c r="E19" s="171">
        <v>16</v>
      </c>
      <c r="F19" s="171"/>
      <c r="G19" s="172">
        <f>D19+2*E19+20*F19</f>
        <v>1031.133</v>
      </c>
      <c r="H19" s="173">
        <v>2.437</v>
      </c>
      <c r="I19" s="173">
        <v>2.437</v>
      </c>
      <c r="J19" s="174">
        <f t="shared" si="1"/>
        <v>82.94290825705292</v>
      </c>
      <c r="K19" s="174">
        <f t="shared" si="2"/>
        <v>8.025596481586202</v>
      </c>
      <c r="L19" s="174">
        <f t="shared" si="3"/>
        <v>90.96850473863913</v>
      </c>
      <c r="M19" s="182"/>
      <c r="N19" s="183"/>
      <c r="O19" s="184"/>
      <c r="Y19" s="150"/>
    </row>
    <row r="20" spans="1:25" ht="18" customHeight="1">
      <c r="A20" s="165">
        <v>14</v>
      </c>
      <c r="B20" s="168">
        <v>17</v>
      </c>
      <c r="C20" s="169" t="s">
        <v>34</v>
      </c>
      <c r="D20" s="170">
        <v>1051.885</v>
      </c>
      <c r="E20" s="171">
        <v>4</v>
      </c>
      <c r="F20" s="171"/>
      <c r="G20" s="172">
        <f>D20+2*E20+20*F20</f>
        <v>1059.885</v>
      </c>
      <c r="H20" s="173">
        <v>2.416</v>
      </c>
      <c r="I20" s="173">
        <v>2.416</v>
      </c>
      <c r="J20" s="174">
        <f t="shared" si="1"/>
        <v>57.61008705389456</v>
      </c>
      <c r="K20" s="174">
        <f t="shared" si="2"/>
        <v>8.373591828748987</v>
      </c>
      <c r="L20" s="174">
        <f t="shared" si="3"/>
        <v>65.98367888264355</v>
      </c>
      <c r="M20" s="182"/>
      <c r="N20" s="183">
        <v>270</v>
      </c>
      <c r="O20" s="184" t="s">
        <v>116</v>
      </c>
      <c r="Y20" s="150"/>
    </row>
    <row r="21" spans="1:25" ht="18" customHeight="1">
      <c r="A21" s="165">
        <v>15</v>
      </c>
      <c r="B21" s="168">
        <v>33</v>
      </c>
      <c r="C21" s="169" t="s">
        <v>52</v>
      </c>
      <c r="D21" s="170">
        <v>1332.4</v>
      </c>
      <c r="E21" s="171">
        <v>10</v>
      </c>
      <c r="F21" s="171">
        <v>1</v>
      </c>
      <c r="G21" s="172">
        <f>D21+2*E21+20*F21+N21</f>
        <v>1372.4</v>
      </c>
      <c r="H21" s="173">
        <v>2.229</v>
      </c>
      <c r="I21" s="173">
        <v>2.229</v>
      </c>
      <c r="J21" s="174">
        <v>0</v>
      </c>
      <c r="K21" s="174">
        <f t="shared" si="2"/>
        <v>11.761574729765385</v>
      </c>
      <c r="L21" s="174">
        <f t="shared" si="3"/>
        <v>11.761574729765385</v>
      </c>
      <c r="M21" s="182"/>
      <c r="N21" s="183"/>
      <c r="O21" s="184"/>
      <c r="Y21" s="150"/>
    </row>
    <row r="22" spans="1:15" ht="18" customHeight="1">
      <c r="A22" s="165">
        <v>16</v>
      </c>
      <c r="B22" s="166">
        <v>16</v>
      </c>
      <c r="C22" s="167" t="s">
        <v>53</v>
      </c>
      <c r="D22" s="170">
        <v>1132.695</v>
      </c>
      <c r="E22" s="175">
        <v>4</v>
      </c>
      <c r="F22" s="175"/>
      <c r="G22" s="176">
        <f>D22+2*E22+20*F22+N22</f>
        <v>1140.695</v>
      </c>
      <c r="H22" s="175">
        <v>2.246</v>
      </c>
      <c r="I22" s="175">
        <v>2.246</v>
      </c>
      <c r="J22" s="174">
        <v>0</v>
      </c>
      <c r="K22" s="174">
        <f t="shared" si="2"/>
        <v>11.430263846220674</v>
      </c>
      <c r="L22" s="174">
        <f t="shared" si="3"/>
        <v>11.430263846220674</v>
      </c>
      <c r="M22" s="182"/>
      <c r="N22" s="183"/>
      <c r="O22" s="184"/>
    </row>
    <row r="23" spans="1:15" ht="18" customHeight="1">
      <c r="A23" s="165">
        <v>17</v>
      </c>
      <c r="B23" s="168">
        <v>3</v>
      </c>
      <c r="C23" s="169" t="s">
        <v>55</v>
      </c>
      <c r="D23" s="170" t="s">
        <v>32</v>
      </c>
      <c r="E23" s="171"/>
      <c r="F23" s="171"/>
      <c r="G23" s="172" t="s">
        <v>32</v>
      </c>
      <c r="H23" s="173"/>
      <c r="I23" s="173"/>
      <c r="J23" s="174">
        <v>0</v>
      </c>
      <c r="K23" s="174">
        <v>0</v>
      </c>
      <c r="L23" s="174">
        <f t="shared" si="3"/>
        <v>0</v>
      </c>
      <c r="M23" s="182"/>
      <c r="N23" s="182"/>
      <c r="O23" s="182"/>
    </row>
    <row r="24" spans="1:15" ht="18" customHeight="1">
      <c r="A24" s="165">
        <v>17</v>
      </c>
      <c r="B24" s="166">
        <v>4</v>
      </c>
      <c r="C24" s="167" t="s">
        <v>54</v>
      </c>
      <c r="D24" s="170" t="s">
        <v>32</v>
      </c>
      <c r="E24" s="171"/>
      <c r="F24" s="171"/>
      <c r="G24" s="172" t="s">
        <v>32</v>
      </c>
      <c r="H24" s="173"/>
      <c r="I24" s="173"/>
      <c r="J24" s="174">
        <v>0</v>
      </c>
      <c r="K24" s="174">
        <v>0</v>
      </c>
      <c r="L24" s="174">
        <f t="shared" si="3"/>
        <v>0</v>
      </c>
      <c r="M24" s="182"/>
      <c r="N24" s="182"/>
      <c r="O24" s="182"/>
    </row>
    <row r="25" spans="1:15" ht="18" customHeight="1">
      <c r="A25" s="165">
        <v>17</v>
      </c>
      <c r="B25" s="168">
        <v>11</v>
      </c>
      <c r="C25" s="169" t="s">
        <v>106</v>
      </c>
      <c r="D25" s="170">
        <v>954.599</v>
      </c>
      <c r="E25" s="171">
        <v>9</v>
      </c>
      <c r="F25" s="171"/>
      <c r="G25" s="172">
        <f>D25+2*E25+20*F25+N25</f>
        <v>972.599</v>
      </c>
      <c r="H25" s="173">
        <v>3.271</v>
      </c>
      <c r="I25" s="173">
        <v>3.271</v>
      </c>
      <c r="J25" s="174">
        <v>0</v>
      </c>
      <c r="K25" s="174">
        <v>0</v>
      </c>
      <c r="L25" s="174">
        <f t="shared" si="3"/>
        <v>0</v>
      </c>
      <c r="M25" s="182"/>
      <c r="N25" s="185"/>
      <c r="O25" s="186"/>
    </row>
    <row r="26" spans="1:15" ht="18" customHeight="1">
      <c r="A26" s="165">
        <v>17</v>
      </c>
      <c r="B26" s="166">
        <v>12</v>
      </c>
      <c r="C26" s="167" t="s">
        <v>56</v>
      </c>
      <c r="D26" s="170" t="s">
        <v>32</v>
      </c>
      <c r="E26" s="171"/>
      <c r="F26" s="171"/>
      <c r="G26" s="172" t="s">
        <v>32</v>
      </c>
      <c r="H26" s="173"/>
      <c r="I26" s="173"/>
      <c r="J26" s="174">
        <v>0</v>
      </c>
      <c r="K26" s="174">
        <v>0</v>
      </c>
      <c r="L26" s="174">
        <f t="shared" si="3"/>
        <v>0</v>
      </c>
      <c r="M26" s="182"/>
      <c r="N26" s="182"/>
      <c r="O26" s="182"/>
    </row>
    <row r="27" spans="1:25" ht="18" customHeight="1">
      <c r="A27" s="165">
        <v>17</v>
      </c>
      <c r="B27" s="166">
        <v>19</v>
      </c>
      <c r="C27" s="167" t="s">
        <v>108</v>
      </c>
      <c r="D27" s="170" t="s">
        <v>32</v>
      </c>
      <c r="E27" s="171"/>
      <c r="F27" s="171"/>
      <c r="G27" s="172" t="s">
        <v>32</v>
      </c>
      <c r="H27" s="173"/>
      <c r="I27" s="173"/>
      <c r="J27" s="174">
        <v>0</v>
      </c>
      <c r="K27" s="174">
        <v>0</v>
      </c>
      <c r="L27" s="174">
        <f t="shared" si="3"/>
        <v>0</v>
      </c>
      <c r="M27" s="182"/>
      <c r="N27" s="182"/>
      <c r="O27" s="182"/>
      <c r="Y27" s="150"/>
    </row>
    <row r="28" spans="1:15" ht="18" customHeight="1">
      <c r="A28" s="165">
        <v>17</v>
      </c>
      <c r="B28" s="168">
        <v>20</v>
      </c>
      <c r="C28" s="169" t="s">
        <v>35</v>
      </c>
      <c r="D28" s="170"/>
      <c r="E28" s="171"/>
      <c r="F28" s="171"/>
      <c r="G28" s="172" t="s">
        <v>31</v>
      </c>
      <c r="H28" s="173"/>
      <c r="I28" s="173"/>
      <c r="J28" s="174">
        <v>0</v>
      </c>
      <c r="K28" s="174">
        <v>0</v>
      </c>
      <c r="L28" s="174">
        <f t="shared" si="3"/>
        <v>0</v>
      </c>
      <c r="M28" s="182"/>
      <c r="N28" s="182"/>
      <c r="O28" s="182"/>
    </row>
    <row r="29" spans="1:25" ht="18" customHeight="1">
      <c r="A29" s="165">
        <v>17</v>
      </c>
      <c r="B29" s="166">
        <v>21</v>
      </c>
      <c r="C29" s="167" t="s">
        <v>58</v>
      </c>
      <c r="D29" s="170" t="s">
        <v>32</v>
      </c>
      <c r="E29" s="171"/>
      <c r="F29" s="171"/>
      <c r="G29" s="172" t="s">
        <v>32</v>
      </c>
      <c r="H29" s="173"/>
      <c r="I29" s="173"/>
      <c r="J29" s="174">
        <v>0</v>
      </c>
      <c r="K29" s="174">
        <v>0</v>
      </c>
      <c r="L29" s="174">
        <f t="shared" si="3"/>
        <v>0</v>
      </c>
      <c r="M29" s="182"/>
      <c r="N29" s="182"/>
      <c r="O29" s="182"/>
      <c r="Y29" s="150"/>
    </row>
    <row r="30" spans="1:15" ht="18" customHeight="1">
      <c r="A30" s="165">
        <v>17</v>
      </c>
      <c r="B30" s="168">
        <v>23</v>
      </c>
      <c r="C30" s="169" t="s">
        <v>59</v>
      </c>
      <c r="D30" s="170" t="s">
        <v>32</v>
      </c>
      <c r="E30" s="171"/>
      <c r="F30" s="171"/>
      <c r="G30" s="172" t="s">
        <v>32</v>
      </c>
      <c r="H30" s="173"/>
      <c r="I30" s="173"/>
      <c r="J30" s="174">
        <v>0</v>
      </c>
      <c r="K30" s="174">
        <v>0</v>
      </c>
      <c r="L30" s="174">
        <f t="shared" si="3"/>
        <v>0</v>
      </c>
      <c r="M30" s="182"/>
      <c r="N30" s="182"/>
      <c r="O30" s="182"/>
    </row>
    <row r="31" spans="1:25" ht="18" customHeight="1">
      <c r="A31" s="165">
        <v>17</v>
      </c>
      <c r="B31" s="166">
        <v>24</v>
      </c>
      <c r="C31" s="167" t="s">
        <v>109</v>
      </c>
      <c r="D31" s="170" t="s">
        <v>32</v>
      </c>
      <c r="E31" s="171"/>
      <c r="F31" s="171"/>
      <c r="G31" s="172" t="s">
        <v>32</v>
      </c>
      <c r="H31" s="173"/>
      <c r="I31" s="173"/>
      <c r="J31" s="174">
        <v>0</v>
      </c>
      <c r="K31" s="174">
        <v>0</v>
      </c>
      <c r="L31" s="174">
        <f t="shared" si="3"/>
        <v>0</v>
      </c>
      <c r="M31" s="182"/>
      <c r="N31" s="182"/>
      <c r="O31" s="182"/>
      <c r="Y31" s="150"/>
    </row>
    <row r="32" spans="1:25" ht="18" customHeight="1">
      <c r="A32" s="165">
        <v>17</v>
      </c>
      <c r="B32" s="166">
        <v>27</v>
      </c>
      <c r="C32" s="167" t="s">
        <v>111</v>
      </c>
      <c r="D32" s="170" t="s">
        <v>32</v>
      </c>
      <c r="E32" s="171"/>
      <c r="F32" s="171"/>
      <c r="G32" s="172" t="s">
        <v>32</v>
      </c>
      <c r="H32" s="173"/>
      <c r="I32" s="173"/>
      <c r="J32" s="174">
        <v>0</v>
      </c>
      <c r="K32" s="174">
        <v>0</v>
      </c>
      <c r="L32" s="174">
        <f t="shared" si="3"/>
        <v>0</v>
      </c>
      <c r="M32" s="182"/>
      <c r="N32" s="196">
        <v>60</v>
      </c>
      <c r="O32" s="182" t="s">
        <v>117</v>
      </c>
      <c r="Y32" s="150"/>
    </row>
    <row r="33" spans="1:25" ht="18" customHeight="1">
      <c r="A33" s="165">
        <v>17</v>
      </c>
      <c r="B33" s="166">
        <v>30</v>
      </c>
      <c r="C33" s="167" t="s">
        <v>62</v>
      </c>
      <c r="D33" s="170" t="s">
        <v>32</v>
      </c>
      <c r="E33" s="171"/>
      <c r="F33" s="171"/>
      <c r="G33" s="172" t="s">
        <v>32</v>
      </c>
      <c r="H33" s="173"/>
      <c r="I33" s="173"/>
      <c r="J33" s="174">
        <v>0</v>
      </c>
      <c r="K33" s="174">
        <v>0</v>
      </c>
      <c r="L33" s="174">
        <f t="shared" si="3"/>
        <v>0</v>
      </c>
      <c r="M33" s="182"/>
      <c r="N33" s="182">
        <v>160</v>
      </c>
      <c r="O33" s="182" t="s">
        <v>117</v>
      </c>
      <c r="Y33" s="150"/>
    </row>
    <row r="34" spans="1:15" ht="18" customHeight="1">
      <c r="A34" s="195">
        <v>17</v>
      </c>
      <c r="B34" s="177">
        <v>34</v>
      </c>
      <c r="C34" s="178" t="s">
        <v>113</v>
      </c>
      <c r="D34" s="179" t="s">
        <v>32</v>
      </c>
      <c r="E34" s="177"/>
      <c r="F34" s="177"/>
      <c r="G34" s="180" t="s">
        <v>32</v>
      </c>
      <c r="H34" s="177"/>
      <c r="I34" s="177"/>
      <c r="J34" s="181">
        <v>0</v>
      </c>
      <c r="K34" s="181">
        <v>0</v>
      </c>
      <c r="L34" s="181">
        <f t="shared" si="3"/>
        <v>0</v>
      </c>
      <c r="M34" s="182"/>
      <c r="N34" s="182"/>
      <c r="O34" s="182"/>
    </row>
    <row r="35" ht="18" customHeight="1"/>
    <row r="36" ht="18" customHeight="1"/>
    <row r="37" ht="18" customHeight="1"/>
  </sheetData>
  <sheetProtection/>
  <mergeCells count="1">
    <mergeCell ref="N6:O6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White</dc:creator>
  <cp:keywords/>
  <dc:description/>
  <cp:lastModifiedBy>山本 恵祐</cp:lastModifiedBy>
  <cp:lastPrinted>2004-09-08T09:47:47Z</cp:lastPrinted>
  <dcterms:created xsi:type="dcterms:W3CDTF">2002-05-21T12:45:09Z</dcterms:created>
  <dcterms:modified xsi:type="dcterms:W3CDTF">2023-08-28T09:20:27Z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-386557031</vt:i4>
  </property>
  <property fmtid="{D5CDD505-2E9C-101B-9397-08002B2CF9AE}" pid="3" name="_EmailSubject">
    <vt:lpwstr>大至急：NHKへ最終リザルト</vt:lpwstr>
  </property>
  <property fmtid="{D5CDD505-2E9C-101B-9397-08002B2CF9AE}" pid="4" name="_AuthorEmail">
    <vt:lpwstr>kano@sd.kanagawa-it.ac.jp</vt:lpwstr>
  </property>
  <property fmtid="{D5CDD505-2E9C-101B-9397-08002B2CF9AE}" pid="5" name="_AuthorEmailDisplayName">
    <vt:lpwstr>Y.Kano</vt:lpwstr>
  </property>
  <property fmtid="{D5CDD505-2E9C-101B-9397-08002B2CF9AE}" pid="6" name="_ReviewingToolsShownOnce">
    <vt:lpwstr/>
  </property>
</Properties>
</file>